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aPRÁCE\2021\2021\ KLIMABOOT\1 ZŠ Mírové náměstí Hodonín\1 Finále\Rozpočet\"/>
    </mc:Choice>
  </mc:AlternateContent>
  <xr:revisionPtr revIDLastSave="0" documentId="13_ncr:1_{3D2E218C-1501-4B8C-BF99-97D5FE3108E2}" xr6:coauthVersionLast="46" xr6:coauthVersionMax="46" xr10:uidLastSave="{00000000-0000-0000-0000-000000000000}"/>
  <bookViews>
    <workbookView xWindow="-38520" yWindow="-120" windowWidth="38640" windowHeight="212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Pol'!$A$1:$U$51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41" i="12" l="1"/>
  <c r="F39" i="1" s="1"/>
  <c r="AD41" i="12"/>
  <c r="G39" i="1" s="1"/>
  <c r="G40" i="1" s="1"/>
  <c r="G25" i="1" s="1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G11" i="12"/>
  <c r="M11" i="12" s="1"/>
  <c r="I11" i="12"/>
  <c r="I10" i="12" s="1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I13" i="12"/>
  <c r="K13" i="12"/>
  <c r="M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9" i="12"/>
  <c r="I19" i="12"/>
  <c r="K19" i="12"/>
  <c r="M19" i="12"/>
  <c r="O19" i="12"/>
  <c r="Q19" i="12"/>
  <c r="U19" i="12"/>
  <c r="G20" i="12"/>
  <c r="I20" i="12"/>
  <c r="K20" i="12"/>
  <c r="M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K27" i="12" s="1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I27" i="12" s="1"/>
  <c r="K34" i="12"/>
  <c r="O34" i="12"/>
  <c r="Q34" i="12"/>
  <c r="U34" i="12"/>
  <c r="I35" i="12"/>
  <c r="K35" i="12"/>
  <c r="G36" i="12"/>
  <c r="G35" i="12" s="1"/>
  <c r="I53" i="1" s="1"/>
  <c r="I36" i="12"/>
  <c r="K36" i="12"/>
  <c r="O36" i="12"/>
  <c r="O35" i="12" s="1"/>
  <c r="Q36" i="12"/>
  <c r="Q35" i="12" s="1"/>
  <c r="U36" i="12"/>
  <c r="U35" i="12" s="1"/>
  <c r="K37" i="12"/>
  <c r="O37" i="12"/>
  <c r="G38" i="12"/>
  <c r="G37" i="12" s="1"/>
  <c r="I54" i="1" s="1"/>
  <c r="I19" i="1" s="1"/>
  <c r="I38" i="12"/>
  <c r="K38" i="12"/>
  <c r="O38" i="12"/>
  <c r="Q38" i="12"/>
  <c r="Q37" i="12" s="1"/>
  <c r="U38" i="12"/>
  <c r="U37" i="12" s="1"/>
  <c r="G39" i="12"/>
  <c r="M39" i="12" s="1"/>
  <c r="I39" i="12"/>
  <c r="K39" i="12"/>
  <c r="O39" i="12"/>
  <c r="Q39" i="12"/>
  <c r="U39" i="12"/>
  <c r="I20" i="1"/>
  <c r="I18" i="1"/>
  <c r="AZ43" i="1"/>
  <c r="G27" i="1"/>
  <c r="H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I39" i="1" l="1"/>
  <c r="I40" i="1" s="1"/>
  <c r="J39" i="1" s="1"/>
  <c r="J40" i="1" s="1"/>
  <c r="F40" i="1"/>
  <c r="G28" i="1" s="1"/>
  <c r="U27" i="12"/>
  <c r="K18" i="12"/>
  <c r="M38" i="12"/>
  <c r="O27" i="12"/>
  <c r="Q10" i="12"/>
  <c r="M36" i="12"/>
  <c r="M35" i="12" s="1"/>
  <c r="O10" i="12"/>
  <c r="M37" i="12"/>
  <c r="O18" i="12"/>
  <c r="I37" i="12"/>
  <c r="I18" i="12"/>
  <c r="U18" i="12"/>
  <c r="I49" i="1"/>
  <c r="Q18" i="12"/>
  <c r="K10" i="12"/>
  <c r="Q27" i="12"/>
  <c r="U10" i="12"/>
  <c r="M18" i="12"/>
  <c r="M10" i="12"/>
  <c r="M27" i="12"/>
  <c r="G18" i="12"/>
  <c r="I51" i="1" s="1"/>
  <c r="I17" i="1" s="1"/>
  <c r="G10" i="12"/>
  <c r="I50" i="1" s="1"/>
  <c r="I55" i="1" s="1"/>
  <c r="G27" i="12"/>
  <c r="I52" i="1" s="1"/>
  <c r="M9" i="12"/>
  <c r="M8" i="12" s="1"/>
  <c r="G41" i="12" l="1"/>
  <c r="G23" i="1"/>
  <c r="G29" i="1" s="1"/>
  <c r="I16" i="1"/>
  <c r="I2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<sst xmlns="http://schemas.openxmlformats.org/spreadsheetml/2006/main" count="272" uniqueCount="167">
  <si>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</si>
  <si>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</si>
  <si>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</si>
  <si>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</si>
  <si>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</si>
  <si>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</si>
  <si>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</si>
  <si>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</si>
  <si>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</si>
  <si>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</si>
  <si>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</si>
  <si>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</si>
  <si>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</si>
  <si>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</si>
  <si>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</si>
  <si>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</si>
  <si>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</si>
  <si>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</si>
  <si>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</si>
  <si>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</si>
  <si>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</si>
  <si>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</si>
  <si>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</si>
  <si>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</si>
  <si>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</si>
  <si>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</si>
  <si>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</si>
  <si>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</si>
  <si>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</si>
  <si>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</si>
  <si>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</si>
  <si>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</si>
  <si>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</si>
  <si>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</si>
  <si>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</si>
  <si>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</si>
  <si>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</si>
  <si>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</si>
  <si>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</si>
  <si>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</si>
  <si>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</si>
  <si>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</si>
  <si>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</si>
  <si>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st. 2078/1, k.ú. Hodonín [640417]</t>
  </si>
  <si>
    <t>Rozpočet:</t>
  </si>
  <si>
    <t>Misto</t>
  </si>
  <si>
    <t>ZŠ Mírové náměstí - výdejna stravy</t>
  </si>
  <si>
    <t>Město Hodonín</t>
  </si>
  <si>
    <t>Masarykovo nám. 53/1</t>
  </si>
  <si>
    <t>Hodonín</t>
  </si>
  <si>
    <t>695 35</t>
  </si>
  <si>
    <t>00284891</t>
  </si>
  <si>
    <t>CZ699001303</t>
  </si>
  <si>
    <t>Energy Future s.r.o.</t>
  </si>
  <si>
    <t>U Červených domků 2850/35</t>
  </si>
  <si>
    <t>69501</t>
  </si>
  <si>
    <t>29184495</t>
  </si>
  <si>
    <t>Rozpočet</t>
  </si>
  <si>
    <t>Celkem za stavbu</t>
  </si>
  <si>
    <t>CZK</t>
  </si>
  <si>
    <t xml:space="preserve">Popis rozpočtu:  - </t>
  </si>
  <si>
    <t>Rekapitulace dílů</t>
  </si>
  <si>
    <t>Typ dílu</t>
  </si>
  <si>
    <t>61</t>
  </si>
  <si>
    <t>Upravy povrchů vnitřní</t>
  </si>
  <si>
    <t>97</t>
  </si>
  <si>
    <t>Prorážení otvorů</t>
  </si>
  <si>
    <t>721</t>
  </si>
  <si>
    <t>Vnitřní kanalizace</t>
  </si>
  <si>
    <t>725</t>
  </si>
  <si>
    <t>Zařizovací předměty</t>
  </si>
  <si>
    <t>781</t>
  </si>
  <si>
    <t>Obklady keramické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</si>
  <si>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</si>
  <si>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</si>
  <si>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</si>
  <si>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</si>
  <si>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</si>
  <si>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</si>
  <si>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</si>
  <si>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</si>
  <si>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</si>
  <si>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</si>
  <si>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</si>
  <si>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</si>
  <si>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</si>
  <si>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</si>
  <si>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</si>
  <si>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</si>
  <si>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</si>
  <si>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</si>
  <si>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</si>
  <si>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</si>
  <si>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</si>
  <si>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</si>
  <si>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</si>
  <si>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</si>
  <si>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</si>
  <si>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</si>
  <si>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</si>
  <si>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</si>
  <si>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</si>
  <si>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612100010RAA</t>
  </si>
  <si>
    <t>Hrubá výplň rýh ve stěnách, včetně omítky a malby</t>
  </si>
  <si>
    <t>m2</t>
  </si>
  <si>
    <t>POL2_0</t>
  </si>
  <si>
    <t>970031060R00</t>
  </si>
  <si>
    <t>Vrtání jádrové do zdiva cihelného do D 60 mm</t>
  </si>
  <si>
    <t>m</t>
  </si>
  <si>
    <t>POL1_0</t>
  </si>
  <si>
    <t>974031142R00</t>
  </si>
  <si>
    <t>Vysekání rýh ve zdi cihelné 7 x 7 cm</t>
  </si>
  <si>
    <t>978059511R00</t>
  </si>
  <si>
    <t>Odsekání vnitřních obkladů stěn do 1 m2</t>
  </si>
  <si>
    <t>979990105R00</t>
  </si>
  <si>
    <t>Poplatek za skládku suti-cihel.výrobky do 30x30 cm</t>
  </si>
  <si>
    <t>t</t>
  </si>
  <si>
    <t>979011111R00</t>
  </si>
  <si>
    <t>Svislá doprava suti a vybour. hmot za 2.NP a 1.PP</t>
  </si>
  <si>
    <t>979081111RT2</t>
  </si>
  <si>
    <t>Odvoz suti a vybour. hmot na skládku do 1 km, kontejnerem 4 t</t>
  </si>
  <si>
    <t>979081121R00</t>
  </si>
  <si>
    <t>Příplatek k odvozu za každý další 1 km</t>
  </si>
  <si>
    <t>721176102R00</t>
  </si>
  <si>
    <t>Potrubí HT připojovací D 40 x 1,8 mm</t>
  </si>
  <si>
    <t>721194104R00</t>
  </si>
  <si>
    <t>Vyvedení odpadních výpustek D 40 x 1,8</t>
  </si>
  <si>
    <t>kus</t>
  </si>
  <si>
    <t>28654741R22</t>
  </si>
  <si>
    <t>HL136 sifon kondenzační DN 40  PP vodorovný odtok, stavební výška 95 mm</t>
  </si>
  <si>
    <t>POL3_0</t>
  </si>
  <si>
    <t>55162150.AR</t>
  </si>
  <si>
    <t>HL21 Vtok se zápachovou uzávěrkou DN32</t>
  </si>
  <si>
    <t>42310115R22</t>
  </si>
  <si>
    <t>Objímka potrubní 40-46 mm  5/4", se závěsem</t>
  </si>
  <si>
    <t>721170902R00</t>
  </si>
  <si>
    <t>Oprava potrubí PVC odpadní, vsazení odbočky D 40</t>
  </si>
  <si>
    <t>721290112R00</t>
  </si>
  <si>
    <t>Zkouška těsnosti kanalizace vodou DN 200</t>
  </si>
  <si>
    <t>998721101R00</t>
  </si>
  <si>
    <t>Přesun hmot pro vnitřní kanalizaci, výšky do 6 m</t>
  </si>
  <si>
    <t>725860812R00</t>
  </si>
  <si>
    <t>Demontáž uzávěrek zápachových dvojitých</t>
  </si>
  <si>
    <t>725860811R00</t>
  </si>
  <si>
    <t>Demontáž uzávěrek zápachových jednoduchých</t>
  </si>
  <si>
    <t>725869214R00</t>
  </si>
  <si>
    <t>Montáž uzávěrek zápach.dřez.dvojitý D 40</t>
  </si>
  <si>
    <t>725869204R00</t>
  </si>
  <si>
    <t>Montáž uzávěrek zápach.dřez.jednoduchý D 40</t>
  </si>
  <si>
    <t>725900911R22</t>
  </si>
  <si>
    <t>Zpětná montáž příslušenství/zásobníků</t>
  </si>
  <si>
    <t>725900952R00</t>
  </si>
  <si>
    <t>Upevnění doplňků koupelny - za 1 vrut</t>
  </si>
  <si>
    <t>998725101R00</t>
  </si>
  <si>
    <t>Přesun hmot pro zařizovací předměty, výšky do 6 m</t>
  </si>
  <si>
    <t>781470010RA2</t>
  </si>
  <si>
    <t>Obklad vnitřní keramický 15 x 20 cm, vč.lepidla, spárov.hmoty, barva dle stávajícího</t>
  </si>
  <si>
    <t>005 12-4010.R</t>
  </si>
  <si>
    <t>Koordinační činnost s VZT, stavební a elektro</t>
  </si>
  <si>
    <t>POL99_0</t>
  </si>
  <si>
    <t>005 23-1020.R</t>
  </si>
  <si>
    <t>Individuální a komplexní vyzkoušení</t>
  </si>
  <si>
    <t/>
  </si>
  <si>
    <t>SUM</t>
  </si>
  <si>
    <t>POPUZIV</t>
  </si>
  <si>
    <t>END</t>
  </si>
  <si>
    <t>D 1.4.1. Zdravotechnika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</si>
</sst>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6" fillId="0" borderId="0" xfId="0" applyFon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7" fillId="3" borderId="32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7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8" fillId="0" borderId="0" xfId="0" applyFont="1"/>
    <xf numFmtId="0" fontId="18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8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8" fillId="0" borderId="35" xfId="0" applyFont="1" applyBorder="1" applyAlignment="1">
      <alignment vertical="top" shrinkToFit="1"/>
    </xf>
    <xf numFmtId="0" fontId="18" fillId="0" borderId="34" xfId="0" applyFont="1" applyBorder="1" applyAlignment="1">
      <alignment vertical="top" shrinkToFit="1"/>
    </xf>
    <xf numFmtId="0" fontId="18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8" fillId="0" borderId="34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18" fillId="4" borderId="34" xfId="0" applyNumberFormat="1" applyFont="1" applyFill="1" applyBorder="1" applyAlignment="1" applyProtection="1">
      <alignment vertical="top" shrinkToFit="1"/>
      <protection locked="0"/>
    </xf>
    <xf numFmtId="4" fontId="18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8" fillId="0" borderId="10" xfId="0" applyFont="1" applyBorder="1" applyAlignment="1">
      <alignment vertical="top"/>
    </xf>
    <xf numFmtId="0" fontId="18" fillId="0" borderId="10" xfId="0" applyNumberFormat="1" applyFont="1" applyBorder="1" applyAlignment="1">
      <alignment vertical="top"/>
    </xf>
    <xf numFmtId="0" fontId="18" fillId="0" borderId="37" xfId="0" applyFont="1" applyBorder="1" applyAlignment="1">
      <alignment vertical="top" shrinkToFit="1"/>
    </xf>
    <xf numFmtId="164" fontId="18" fillId="0" borderId="38" xfId="0" applyNumberFormat="1" applyFont="1" applyBorder="1" applyAlignment="1">
      <alignment vertical="top" shrinkToFit="1"/>
    </xf>
    <xf numFmtId="4" fontId="18" fillId="4" borderId="38" xfId="0" applyNumberFormat="1" applyFont="1" applyFill="1" applyBorder="1" applyAlignment="1" applyProtection="1">
      <alignment vertical="top" shrinkToFit="1"/>
      <protection locked="0"/>
    </xf>
    <xf numFmtId="4" fontId="18" fillId="0" borderId="38" xfId="0" applyNumberFormat="1" applyFont="1" applyBorder="1" applyAlignment="1">
      <alignment vertical="top" shrinkToFit="1"/>
    </xf>
    <xf numFmtId="0" fontId="18" fillId="0" borderId="38" xfId="0" applyFont="1" applyBorder="1" applyAlignment="1">
      <alignment vertical="top" shrinkToFit="1"/>
    </xf>
    <xf numFmtId="0" fontId="18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8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8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8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0" fontId="17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8" fillId="0" borderId="0" xfId="0" applyNumberFormat="1" applyFont="1" applyAlignment="1">
      <alignment horizontal="center" wrapText="1"/>
    </xf>
    <xf numFmtId="49" fontId="0" fillId="0" borderId="0" xfId="0" applyNumberFormat="1" applyAlignment="1">
      <alignment horizontal="center" vertical="top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3" t="s">
        <v>39</v>
      </c>
      <c r="B2" s="203"/>
      <c r="C2" s="203"/>
      <c r="D2" s="203"/>
      <c r="E2" s="203"/>
      <c r="F2" s="203"/>
      <c r="G2" s="20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58"/>
  <sheetViews>
    <sheetView showGridLines="0" tabSelected="1" topLeftCell="B1" zoomScaleNormal="100" zoomScaleSheetLayoutView="75" workbookViewId="0">
      <selection activeCell="AA32" sqref="AA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34" t="s">
        <v>42</v>
      </c>
      <c r="C1" s="235"/>
      <c r="D1" s="235"/>
      <c r="E1" s="235"/>
      <c r="F1" s="235"/>
      <c r="G1" s="235"/>
      <c r="H1" s="235"/>
      <c r="I1" s="235"/>
      <c r="J1" s="236"/>
    </row>
    <row r="2" spans="1:15" ht="23.25" customHeight="1" x14ac:dyDescent="0.2">
      <c r="A2" s="4"/>
      <c r="B2" s="81" t="s">
        <v>40</v>
      </c>
      <c r="C2" s="82"/>
      <c r="D2" s="219" t="s">
        <v>46</v>
      </c>
      <c r="E2" s="220"/>
      <c r="F2" s="220"/>
      <c r="G2" s="220"/>
      <c r="H2" s="220"/>
      <c r="I2" s="220"/>
      <c r="J2" s="221"/>
      <c r="O2" s="2"/>
    </row>
    <row r="3" spans="1:15" ht="23.25" customHeight="1" x14ac:dyDescent="0.2">
      <c r="A3" s="4"/>
      <c r="B3" s="83" t="s">
        <v>45</v>
      </c>
      <c r="C3" s="84"/>
      <c r="D3" s="247" t="s">
        <v>43</v>
      </c>
      <c r="E3" s="248"/>
      <c r="F3" s="248"/>
      <c r="G3" s="248"/>
      <c r="H3" s="248"/>
      <c r="I3" s="248"/>
      <c r="J3" s="249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47</v>
      </c>
      <c r="E5" s="26"/>
      <c r="F5" s="26"/>
      <c r="G5" s="26"/>
      <c r="H5" s="28" t="s">
        <v>33</v>
      </c>
      <c r="I5" s="91" t="s">
        <v>51</v>
      </c>
      <c r="J5" s="11"/>
    </row>
    <row r="6" spans="1:15" ht="15.75" customHeight="1" x14ac:dyDescent="0.2">
      <c r="A6" s="4"/>
      <c r="B6" s="41"/>
      <c r="C6" s="26"/>
      <c r="D6" s="91" t="s">
        <v>48</v>
      </c>
      <c r="E6" s="26"/>
      <c r="F6" s="26"/>
      <c r="G6" s="26"/>
      <c r="H6" s="28" t="s">
        <v>34</v>
      </c>
      <c r="I6" s="91" t="s">
        <v>52</v>
      </c>
      <c r="J6" s="11"/>
    </row>
    <row r="7" spans="1:15" ht="15.75" customHeight="1" x14ac:dyDescent="0.2">
      <c r="A7" s="4"/>
      <c r="B7" s="42"/>
      <c r="C7" s="92" t="s">
        <v>50</v>
      </c>
      <c r="D7" s="80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6" t="s">
        <v>53</v>
      </c>
      <c r="E11" s="226"/>
      <c r="F11" s="226"/>
      <c r="G11" s="226"/>
      <c r="H11" s="28" t="s">
        <v>33</v>
      </c>
      <c r="I11" s="94" t="s">
        <v>56</v>
      </c>
      <c r="J11" s="11"/>
    </row>
    <row r="12" spans="1:15" ht="15.75" customHeight="1" x14ac:dyDescent="0.2">
      <c r="A12" s="4"/>
      <c r="B12" s="41"/>
      <c r="C12" s="26"/>
      <c r="D12" s="245" t="s">
        <v>54</v>
      </c>
      <c r="E12" s="245"/>
      <c r="F12" s="245"/>
      <c r="G12" s="245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 t="s">
        <v>55</v>
      </c>
      <c r="D13" s="246" t="s">
        <v>49</v>
      </c>
      <c r="E13" s="246"/>
      <c r="F13" s="246"/>
      <c r="G13" s="24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5"/>
      <c r="F15" s="225"/>
      <c r="G15" s="243"/>
      <c r="H15" s="243"/>
      <c r="I15" s="243" t="s">
        <v>28</v>
      </c>
      <c r="J15" s="244"/>
    </row>
    <row r="16" spans="1:15" ht="23.25" customHeight="1" x14ac:dyDescent="0.2">
      <c r="A16" s="145" t="s">
        <v>23</v>
      </c>
      <c r="B16" s="146" t="s">
        <v>23</v>
      </c>
      <c r="C16" s="58"/>
      <c r="D16" s="59"/>
      <c r="E16" s="222"/>
      <c r="F16" s="223"/>
      <c r="G16" s="222"/>
      <c r="H16" s="223"/>
      <c r="I16" s="222">
        <f>SUMIF(F49:F54,A16,I49:I54)+SUMIF(F49:F54,"PSU",I49:I54)</f>
        <v>0</v>
      </c>
      <c r="J16" s="224"/>
    </row>
    <row r="17" spans="1:10" ht="23.25" customHeight="1" x14ac:dyDescent="0.2">
      <c r="A17" s="145" t="s">
        <v>24</v>
      </c>
      <c r="B17" s="146" t="s">
        <v>24</v>
      </c>
      <c r="C17" s="58"/>
      <c r="D17" s="59"/>
      <c r="E17" s="222"/>
      <c r="F17" s="223"/>
      <c r="G17" s="222"/>
      <c r="H17" s="223"/>
      <c r="I17" s="222">
        <f>SUMIF(F49:F54,A17,I49:I54)</f>
        <v>0</v>
      </c>
      <c r="J17" s="224"/>
    </row>
    <row r="18" spans="1:10" ht="23.25" customHeight="1" x14ac:dyDescent="0.2">
      <c r="A18" s="145" t="s">
        <v>25</v>
      </c>
      <c r="B18" s="146" t="s">
        <v>25</v>
      </c>
      <c r="C18" s="58"/>
      <c r="D18" s="59"/>
      <c r="E18" s="222"/>
      <c r="F18" s="223"/>
      <c r="G18" s="222"/>
      <c r="H18" s="223"/>
      <c r="I18" s="222">
        <f>SUMIF(F49:F54,A18,I49:I54)</f>
        <v>0</v>
      </c>
      <c r="J18" s="224"/>
    </row>
    <row r="19" spans="1:10" ht="23.25" customHeight="1" x14ac:dyDescent="0.2">
      <c r="A19" s="145" t="s">
        <v>73</v>
      </c>
      <c r="B19" s="146" t="s">
        <v>26</v>
      </c>
      <c r="C19" s="58"/>
      <c r="D19" s="59"/>
      <c r="E19" s="222"/>
      <c r="F19" s="223"/>
      <c r="G19" s="222"/>
      <c r="H19" s="223"/>
      <c r="I19" s="222">
        <f>SUMIF(F49:F54,A19,I49:I54)</f>
        <v>0</v>
      </c>
      <c r="J19" s="224"/>
    </row>
    <row r="20" spans="1:10" ht="23.25" customHeight="1" x14ac:dyDescent="0.2">
      <c r="A20" s="145" t="s">
        <v>74</v>
      </c>
      <c r="B20" s="146" t="s">
        <v>27</v>
      </c>
      <c r="C20" s="58"/>
      <c r="D20" s="59"/>
      <c r="E20" s="222"/>
      <c r="F20" s="223"/>
      <c r="G20" s="222"/>
      <c r="H20" s="223"/>
      <c r="I20" s="222">
        <f>SUMIF(F49:F54,A20,I49:I54)</f>
        <v>0</v>
      </c>
      <c r="J20" s="224"/>
    </row>
    <row r="21" spans="1:10" ht="23.25" customHeight="1" x14ac:dyDescent="0.2">
      <c r="A21" s="4"/>
      <c r="B21" s="74" t="s">
        <v>28</v>
      </c>
      <c r="C21" s="75"/>
      <c r="D21" s="76"/>
      <c r="E21" s="232"/>
      <c r="F21" s="241"/>
      <c r="G21" s="232"/>
      <c r="H21" s="241"/>
      <c r="I21" s="232">
        <f>SUM(I16:J20)</f>
        <v>0</v>
      </c>
      <c r="J21" s="233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30">
        <f>ZakladDPHSniVypocet</f>
        <v>0</v>
      </c>
      <c r="H23" s="231"/>
      <c r="I23" s="231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8">
        <f>I23*E23/100</f>
        <v>0</v>
      </c>
      <c r="H24" s="229"/>
      <c r="I24" s="229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30">
        <f>ZakladDPHZaklVypocet</f>
        <v>0</v>
      </c>
      <c r="H25" s="231"/>
      <c r="I25" s="231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7">
        <f>I25*E25/100</f>
        <v>0</v>
      </c>
      <c r="H26" s="238"/>
      <c r="I26" s="238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239">
        <f>0</f>
        <v>0</v>
      </c>
      <c r="H27" s="239"/>
      <c r="I27" s="239"/>
      <c r="J27" s="63" t="str">
        <f t="shared" si="0"/>
        <v>CZK</v>
      </c>
    </row>
    <row r="28" spans="1:10" ht="27.75" customHeight="1" thickBot="1" x14ac:dyDescent="0.25">
      <c r="A28" s="4"/>
      <c r="B28" s="116" t="s">
        <v>22</v>
      </c>
      <c r="C28" s="117"/>
      <c r="D28" s="117"/>
      <c r="E28" s="118"/>
      <c r="F28" s="119"/>
      <c r="G28" s="242">
        <f>ZakladDPHSniVypocet+ZakladDPHZaklVypocet</f>
        <v>0</v>
      </c>
      <c r="H28" s="242"/>
      <c r="I28" s="242"/>
      <c r="J28" s="120" t="str">
        <f t="shared" si="0"/>
        <v>CZK</v>
      </c>
    </row>
    <row r="29" spans="1:10" ht="27.75" hidden="1" customHeight="1" thickBot="1" x14ac:dyDescent="0.25">
      <c r="A29" s="4"/>
      <c r="B29" s="116" t="s">
        <v>35</v>
      </c>
      <c r="C29" s="121"/>
      <c r="D29" s="121"/>
      <c r="E29" s="121"/>
      <c r="F29" s="121"/>
      <c r="G29" s="240">
        <f>ZakladDPHSni+DPHSni+ZakladDPHZakl+DPHZakl+Zaokrouhleni</f>
        <v>0</v>
      </c>
      <c r="H29" s="240"/>
      <c r="I29" s="240"/>
      <c r="J29" s="122" t="s">
        <v>59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44223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27" t="s">
        <v>2</v>
      </c>
      <c r="E35" s="227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52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8" t="s">
        <v>1</v>
      </c>
      <c r="J38" s="102" t="s">
        <v>0</v>
      </c>
    </row>
    <row r="39" spans="1:52" ht="25.5" hidden="1" customHeight="1" x14ac:dyDescent="0.2">
      <c r="A39" s="97">
        <v>1</v>
      </c>
      <c r="B39" s="103" t="s">
        <v>57</v>
      </c>
      <c r="C39" s="211" t="s">
        <v>46</v>
      </c>
      <c r="D39" s="212"/>
      <c r="E39" s="212"/>
      <c r="F39" s="109">
        <f>'Rozpočet Pol'!AC41</f>
        <v>0</v>
      </c>
      <c r="G39" s="110">
        <f>'Rozpočet Pol'!AD41</f>
        <v>0</v>
      </c>
      <c r="H39" s="111"/>
      <c r="I39" s="112">
        <f>F39+G39+H39</f>
        <v>0</v>
      </c>
      <c r="J39" s="104" t="str">
        <f>IF(CenaCelkemVypocet=0,"",I39/CenaCelkemVypocet*100)</f>
        <v/>
      </c>
    </row>
    <row r="40" spans="1:52" ht="25.5" hidden="1" customHeight="1" x14ac:dyDescent="0.2">
      <c r="A40" s="97"/>
      <c r="B40" s="213" t="s">
        <v>58</v>
      </c>
      <c r="C40" s="214"/>
      <c r="D40" s="214"/>
      <c r="E40" s="214"/>
      <c r="F40" s="113">
        <f>SUMIF(A39:A39,"=1",F39:F39)</f>
        <v>0</v>
      </c>
      <c r="G40" s="114">
        <f>SUMIF(A39:A39,"=1",G39:G39)</f>
        <v>0</v>
      </c>
      <c r="H40" s="114">
        <f>SUMIF(A39:A39,"=1",H39:H39)</f>
        <v>0</v>
      </c>
      <c r="I40" s="115">
        <f>SUMIF(A39:A39,"=1",I39:I39)</f>
        <v>0</v>
      </c>
      <c r="J40" s="98">
        <f>SUMIF(A39:A39,"=1",J39:J39)</f>
        <v>0</v>
      </c>
    </row>
    <row r="42" spans="1:52" x14ac:dyDescent="0.2">
      <c r="B42" t="s">
        <v>60</v>
      </c>
    </row>
    <row r="43" spans="1:52" x14ac:dyDescent="0.2">
      <c r="B43" s="275" t="s">
        <v>166</v>
      </c>
      <c r="C43" s="275"/>
      <c r="D43" s="275"/>
      <c r="E43" s="275"/>
      <c r="F43" s="275"/>
      <c r="G43" s="275"/>
      <c r="H43" s="275"/>
      <c r="I43" s="275"/>
      <c r="J43" s="275"/>
      <c r="AZ43" s="123" t="str">
        <f>B43</f>
        <v>D 1.4.1. Zdravotechnika</v>
      </c>
    </row>
    <row r="46" spans="1:52" ht="15.75" x14ac:dyDescent="0.25">
      <c r="B46" s="124" t="s">
        <v>61</v>
      </c>
    </row>
    <row r="48" spans="1:52" ht="25.5" customHeight="1" x14ac:dyDescent="0.2">
      <c r="A48" s="125"/>
      <c r="B48" s="129" t="s">
        <v>16</v>
      </c>
      <c r="C48" s="129" t="s">
        <v>5</v>
      </c>
      <c r="D48" s="130"/>
      <c r="E48" s="130"/>
      <c r="F48" s="133" t="s">
        <v>62</v>
      </c>
      <c r="G48" s="133"/>
      <c r="H48" s="133"/>
      <c r="I48" s="215" t="s">
        <v>28</v>
      </c>
      <c r="J48" s="215"/>
    </row>
    <row r="49" spans="1:10" ht="25.5" customHeight="1" x14ac:dyDescent="0.2">
      <c r="A49" s="126"/>
      <c r="B49" s="134" t="s">
        <v>63</v>
      </c>
      <c r="C49" s="217" t="s">
        <v>64</v>
      </c>
      <c r="D49" s="218"/>
      <c r="E49" s="218"/>
      <c r="F49" s="136" t="s">
        <v>23</v>
      </c>
      <c r="G49" s="137"/>
      <c r="H49" s="137"/>
      <c r="I49" s="216">
        <f>'Rozpočet Pol'!G8</f>
        <v>0</v>
      </c>
      <c r="J49" s="216"/>
    </row>
    <row r="50" spans="1:10" ht="25.5" customHeight="1" x14ac:dyDescent="0.2">
      <c r="A50" s="126"/>
      <c r="B50" s="128" t="s">
        <v>65</v>
      </c>
      <c r="C50" s="205" t="s">
        <v>66</v>
      </c>
      <c r="D50" s="206"/>
      <c r="E50" s="206"/>
      <c r="F50" s="138" t="s">
        <v>23</v>
      </c>
      <c r="G50" s="139"/>
      <c r="H50" s="139"/>
      <c r="I50" s="204">
        <f>'Rozpočet Pol'!G10</f>
        <v>0</v>
      </c>
      <c r="J50" s="204"/>
    </row>
    <row r="51" spans="1:10" ht="25.5" customHeight="1" x14ac:dyDescent="0.2">
      <c r="A51" s="126"/>
      <c r="B51" s="128" t="s">
        <v>67</v>
      </c>
      <c r="C51" s="205" t="s">
        <v>68</v>
      </c>
      <c r="D51" s="206"/>
      <c r="E51" s="206"/>
      <c r="F51" s="138" t="s">
        <v>24</v>
      </c>
      <c r="G51" s="139"/>
      <c r="H51" s="139"/>
      <c r="I51" s="204">
        <f>'Rozpočet Pol'!G18</f>
        <v>0</v>
      </c>
      <c r="J51" s="204"/>
    </row>
    <row r="52" spans="1:10" ht="25.5" customHeight="1" x14ac:dyDescent="0.2">
      <c r="A52" s="126"/>
      <c r="B52" s="128" t="s">
        <v>69</v>
      </c>
      <c r="C52" s="205" t="s">
        <v>70</v>
      </c>
      <c r="D52" s="206"/>
      <c r="E52" s="206"/>
      <c r="F52" s="138" t="s">
        <v>24</v>
      </c>
      <c r="G52" s="139"/>
      <c r="H52" s="139"/>
      <c r="I52" s="204">
        <f>'Rozpočet Pol'!G27</f>
        <v>0</v>
      </c>
      <c r="J52" s="204"/>
    </row>
    <row r="53" spans="1:10" ht="25.5" customHeight="1" x14ac:dyDescent="0.2">
      <c r="A53" s="126"/>
      <c r="B53" s="128" t="s">
        <v>71</v>
      </c>
      <c r="C53" s="205" t="s">
        <v>72</v>
      </c>
      <c r="D53" s="206"/>
      <c r="E53" s="206"/>
      <c r="F53" s="138" t="s">
        <v>24</v>
      </c>
      <c r="G53" s="139"/>
      <c r="H53" s="139"/>
      <c r="I53" s="204">
        <f>'Rozpočet Pol'!G35</f>
        <v>0</v>
      </c>
      <c r="J53" s="204"/>
    </row>
    <row r="54" spans="1:10" ht="25.5" customHeight="1" x14ac:dyDescent="0.2">
      <c r="A54" s="126"/>
      <c r="B54" s="135" t="s">
        <v>73</v>
      </c>
      <c r="C54" s="208" t="s">
        <v>26</v>
      </c>
      <c r="D54" s="209"/>
      <c r="E54" s="209"/>
      <c r="F54" s="140" t="s">
        <v>73</v>
      </c>
      <c r="G54" s="141"/>
      <c r="H54" s="141"/>
      <c r="I54" s="207">
        <f>'Rozpočet Pol'!G37</f>
        <v>0</v>
      </c>
      <c r="J54" s="207"/>
    </row>
    <row r="55" spans="1:10" ht="25.5" customHeight="1" x14ac:dyDescent="0.2">
      <c r="A55" s="127"/>
      <c r="B55" s="131" t="s">
        <v>1</v>
      </c>
      <c r="C55" s="131"/>
      <c r="D55" s="132"/>
      <c r="E55" s="132"/>
      <c r="F55" s="142"/>
      <c r="G55" s="143"/>
      <c r="H55" s="143"/>
      <c r="I55" s="210">
        <f>SUM(I49:I54)</f>
        <v>0</v>
      </c>
      <c r="J55" s="210"/>
    </row>
    <row r="56" spans="1:10" x14ac:dyDescent="0.2">
      <c r="F56" s="144"/>
      <c r="G56" s="96"/>
      <c r="H56" s="144"/>
      <c r="I56" s="96"/>
      <c r="J56" s="96"/>
    </row>
    <row r="57" spans="1:10" x14ac:dyDescent="0.2">
      <c r="F57" s="144"/>
      <c r="G57" s="96"/>
      <c r="H57" s="144"/>
      <c r="I57" s="96"/>
      <c r="J57" s="96"/>
    </row>
    <row r="58" spans="1:10" x14ac:dyDescent="0.2">
      <c r="F58" s="144"/>
      <c r="G58" s="96"/>
      <c r="H58" s="144"/>
      <c r="I58" s="96"/>
      <c r="J58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C39:E39"/>
    <mergeCell ref="B40:E40"/>
    <mergeCell ref="B43:J43"/>
    <mergeCell ref="I48:J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</mergeCells>
  <phoneticPr fontId="0" type="noConversion"/>
  <pageMargins left="0.25" right="0.25" top="0.75" bottom="0.75" header="0.3" footer="0.3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0" t="s">
        <v>6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79" t="s">
        <v>41</v>
      </c>
      <c r="B2" s="78"/>
      <c r="C2" s="252"/>
      <c r="D2" s="252"/>
      <c r="E2" s="252"/>
      <c r="F2" s="252"/>
      <c r="G2" s="253"/>
    </row>
    <row r="3" spans="1:7" ht="24.95" hidden="1" customHeight="1" x14ac:dyDescent="0.2">
      <c r="A3" s="79" t="s">
        <v>7</v>
      </c>
      <c r="B3" s="78"/>
      <c r="C3" s="252"/>
      <c r="D3" s="252"/>
      <c r="E3" s="252"/>
      <c r="F3" s="252"/>
      <c r="G3" s="253"/>
    </row>
    <row r="4" spans="1:7" ht="24.95" hidden="1" customHeight="1" x14ac:dyDescent="0.2">
      <c r="A4" s="79" t="s">
        <v>8</v>
      </c>
      <c r="B4" s="78"/>
      <c r="C4" s="252"/>
      <c r="D4" s="252"/>
      <c r="E4" s="252"/>
      <c r="F4" s="252"/>
      <c r="G4" s="25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1"/>
  <sheetViews>
    <sheetView tabSelected="1" workbookViewId="0">
      <selection activeCell="AA32" sqref="AA32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54" t="s">
        <v>6</v>
      </c>
      <c r="B1" s="254"/>
      <c r="C1" s="254"/>
      <c r="D1" s="254"/>
      <c r="E1" s="254"/>
      <c r="F1" s="254"/>
      <c r="G1" s="254"/>
      <c r="AE1" t="s">
        <v>76</v>
      </c>
    </row>
    <row r="2" spans="1:60" ht="24.95" customHeight="1" x14ac:dyDescent="0.2">
      <c r="A2" s="149" t="s">
        <v>75</v>
      </c>
      <c r="B2" s="147"/>
      <c r="C2" s="255" t="s">
        <v>46</v>
      </c>
      <c r="D2" s="256"/>
      <c r="E2" s="256"/>
      <c r="F2" s="256"/>
      <c r="G2" s="257"/>
      <c r="AE2" t="s">
        <v>77</v>
      </c>
    </row>
    <row r="3" spans="1:60" ht="24.95" customHeight="1" x14ac:dyDescent="0.2">
      <c r="A3" s="150" t="s">
        <v>7</v>
      </c>
      <c r="B3" s="148"/>
      <c r="C3" s="258" t="s">
        <v>43</v>
      </c>
      <c r="D3" s="259"/>
      <c r="E3" s="259"/>
      <c r="F3" s="259"/>
      <c r="G3" s="260"/>
      <c r="AE3" t="s">
        <v>78</v>
      </c>
    </row>
    <row r="4" spans="1:60" ht="24.95" hidden="1" customHeight="1" x14ac:dyDescent="0.2">
      <c r="A4" s="150" t="s">
        <v>8</v>
      </c>
      <c r="B4" s="148"/>
      <c r="C4" s="258"/>
      <c r="D4" s="259"/>
      <c r="E4" s="259"/>
      <c r="F4" s="259"/>
      <c r="G4" s="260"/>
      <c r="AE4" t="s">
        <v>79</v>
      </c>
    </row>
    <row r="5" spans="1:60" hidden="1" x14ac:dyDescent="0.2">
      <c r="A5" s="151" t="s">
        <v>80</v>
      </c>
      <c r="B5" s="152"/>
      <c r="C5" s="153"/>
      <c r="D5" s="154"/>
      <c r="E5" s="154"/>
      <c r="F5" s="154"/>
      <c r="G5" s="155"/>
      <c r="AE5" t="s">
        <v>81</v>
      </c>
    </row>
    <row r="7" spans="1:60" ht="38.25" x14ac:dyDescent="0.2">
      <c r="A7" s="160" t="s">
        <v>82</v>
      </c>
      <c r="B7" s="161" t="s">
        <v>83</v>
      </c>
      <c r="C7" s="161" t="s">
        <v>84</v>
      </c>
      <c r="D7" s="160" t="s">
        <v>85</v>
      </c>
      <c r="E7" s="160" t="s">
        <v>86</v>
      </c>
      <c r="F7" s="156" t="s">
        <v>87</v>
      </c>
      <c r="G7" s="177" t="s">
        <v>28</v>
      </c>
      <c r="H7" s="178" t="s">
        <v>29</v>
      </c>
      <c r="I7" s="178" t="s">
        <v>88</v>
      </c>
      <c r="J7" s="178" t="s">
        <v>30</v>
      </c>
      <c r="K7" s="178" t="s">
        <v>89</v>
      </c>
      <c r="L7" s="178" t="s">
        <v>90</v>
      </c>
      <c r="M7" s="178" t="s">
        <v>91</v>
      </c>
      <c r="N7" s="178" t="s">
        <v>92</v>
      </c>
      <c r="O7" s="178" t="s">
        <v>93</v>
      </c>
      <c r="P7" s="178" t="s">
        <v>94</v>
      </c>
      <c r="Q7" s="178" t="s">
        <v>95</v>
      </c>
      <c r="R7" s="178" t="s">
        <v>96</v>
      </c>
      <c r="S7" s="178" t="s">
        <v>97</v>
      </c>
      <c r="T7" s="178" t="s">
        <v>98</v>
      </c>
      <c r="U7" s="163" t="s">
        <v>99</v>
      </c>
    </row>
    <row r="8" spans="1:60" x14ac:dyDescent="0.2">
      <c r="A8" s="179" t="s">
        <v>100</v>
      </c>
      <c r="B8" s="180" t="s">
        <v>63</v>
      </c>
      <c r="C8" s="181" t="s">
        <v>64</v>
      </c>
      <c r="D8" s="182"/>
      <c r="E8" s="183"/>
      <c r="F8" s="184"/>
      <c r="G8" s="184">
        <f>SUMIF(AE9:AE9,"&lt;&gt;NOR",G9:G9)</f>
        <v>0</v>
      </c>
      <c r="H8" s="184"/>
      <c r="I8" s="184">
        <f>SUM(I9:I9)</f>
        <v>0</v>
      </c>
      <c r="J8" s="184"/>
      <c r="K8" s="184">
        <f>SUM(K9:K9)</f>
        <v>0</v>
      </c>
      <c r="L8" s="184"/>
      <c r="M8" s="184">
        <f>SUM(M9:M9)</f>
        <v>0</v>
      </c>
      <c r="N8" s="162"/>
      <c r="O8" s="162">
        <f>SUM(O9:O9)</f>
        <v>0.15039</v>
      </c>
      <c r="P8" s="162"/>
      <c r="Q8" s="162">
        <f>SUM(Q9:Q9)</f>
        <v>0</v>
      </c>
      <c r="R8" s="162"/>
      <c r="S8" s="162"/>
      <c r="T8" s="179"/>
      <c r="U8" s="162">
        <f>SUM(U9:U9)</f>
        <v>2.1</v>
      </c>
      <c r="AE8" t="s">
        <v>101</v>
      </c>
    </row>
    <row r="9" spans="1:60" outlineLevel="1" x14ac:dyDescent="0.2">
      <c r="A9" s="158">
        <v>1</v>
      </c>
      <c r="B9" s="164" t="s">
        <v>102</v>
      </c>
      <c r="C9" s="197" t="s">
        <v>103</v>
      </c>
      <c r="D9" s="166" t="s">
        <v>104</v>
      </c>
      <c r="E9" s="172">
        <v>1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0</v>
      </c>
      <c r="M9" s="175">
        <f>G9*(1+L9/100)</f>
        <v>0</v>
      </c>
      <c r="N9" s="167">
        <v>0.15039</v>
      </c>
      <c r="O9" s="167">
        <f>ROUND(E9*N9,5)</f>
        <v>0.15039</v>
      </c>
      <c r="P9" s="167">
        <v>0</v>
      </c>
      <c r="Q9" s="167">
        <f>ROUND(E9*P9,5)</f>
        <v>0</v>
      </c>
      <c r="R9" s="167"/>
      <c r="S9" s="167"/>
      <c r="T9" s="168">
        <v>2.0999599999999998</v>
      </c>
      <c r="U9" s="167">
        <f>ROUND(E9*T9,2)</f>
        <v>2.1</v>
      </c>
      <c r="V9" s="157"/>
      <c r="W9" s="157"/>
      <c r="X9" s="157"/>
      <c r="Y9" s="157"/>
      <c r="Z9" s="157"/>
      <c r="AA9" s="157"/>
      <c r="AB9" s="157"/>
      <c r="AC9" s="157"/>
      <c r="AD9" s="157"/>
      <c r="AE9" s="157" t="s">
        <v>105</v>
      </c>
      <c r="AF9" s="157"/>
      <c r="AG9" s="157"/>
      <c r="AH9" s="157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  <c r="AZ9" s="157"/>
      <c r="BA9" s="157"/>
      <c r="BB9" s="157"/>
      <c r="BC9" s="157"/>
      <c r="BD9" s="157"/>
      <c r="BE9" s="157"/>
      <c r="BF9" s="157"/>
      <c r="BG9" s="157"/>
      <c r="BH9" s="157"/>
    </row>
    <row r="10" spans="1:60" x14ac:dyDescent="0.2">
      <c r="A10" s="159" t="s">
        <v>100</v>
      </c>
      <c r="B10" s="165" t="s">
        <v>65</v>
      </c>
      <c r="C10" s="198" t="s">
        <v>66</v>
      </c>
      <c r="D10" s="169"/>
      <c r="E10" s="173"/>
      <c r="F10" s="176"/>
      <c r="G10" s="176">
        <f>SUMIF(AE11:AE17,"&lt;&gt;NOR",G11:G17)</f>
        <v>0</v>
      </c>
      <c r="H10" s="176"/>
      <c r="I10" s="176">
        <f>SUM(I11:I17)</f>
        <v>0</v>
      </c>
      <c r="J10" s="176"/>
      <c r="K10" s="176">
        <f>SUM(K11:K17)</f>
        <v>0</v>
      </c>
      <c r="L10" s="176"/>
      <c r="M10" s="176">
        <f>SUM(M11:M17)</f>
        <v>0</v>
      </c>
      <c r="N10" s="170"/>
      <c r="O10" s="170">
        <f>SUM(O11:O17)</f>
        <v>2.2100000000000002E-3</v>
      </c>
      <c r="P10" s="170"/>
      <c r="Q10" s="170">
        <f>SUM(Q11:Q17)</f>
        <v>9.2249999999999999E-2</v>
      </c>
      <c r="R10" s="170"/>
      <c r="S10" s="170"/>
      <c r="T10" s="171"/>
      <c r="U10" s="170">
        <f>SUM(U11:U17)</f>
        <v>4.8</v>
      </c>
      <c r="AE10" t="s">
        <v>101</v>
      </c>
    </row>
    <row r="11" spans="1:60" outlineLevel="1" x14ac:dyDescent="0.2">
      <c r="A11" s="158">
        <v>2</v>
      </c>
      <c r="B11" s="164" t="s">
        <v>106</v>
      </c>
      <c r="C11" s="197" t="s">
        <v>107</v>
      </c>
      <c r="D11" s="166" t="s">
        <v>108</v>
      </c>
      <c r="E11" s="172">
        <v>1.35</v>
      </c>
      <c r="F11" s="174"/>
      <c r="G11" s="175">
        <f t="shared" ref="G11:G17" si="0">ROUND(E11*F11,2)</f>
        <v>0</v>
      </c>
      <c r="H11" s="174"/>
      <c r="I11" s="175">
        <f t="shared" ref="I11:I17" si="1">ROUND(E11*H11,2)</f>
        <v>0</v>
      </c>
      <c r="J11" s="174"/>
      <c r="K11" s="175">
        <f t="shared" ref="K11:K17" si="2">ROUND(E11*J11,2)</f>
        <v>0</v>
      </c>
      <c r="L11" s="175">
        <v>0</v>
      </c>
      <c r="M11" s="175">
        <f t="shared" ref="M11:M17" si="3">G11*(1+L11/100)</f>
        <v>0</v>
      </c>
      <c r="N11" s="167">
        <v>0</v>
      </c>
      <c r="O11" s="167">
        <f t="shared" ref="O11:O17" si="4">ROUND(E11*N11,5)</f>
        <v>0</v>
      </c>
      <c r="P11" s="167">
        <v>5.0899999999999999E-3</v>
      </c>
      <c r="Q11" s="167">
        <f t="shared" ref="Q11:Q17" si="5">ROUND(E11*P11,5)</f>
        <v>6.8700000000000002E-3</v>
      </c>
      <c r="R11" s="167"/>
      <c r="S11" s="167"/>
      <c r="T11" s="168">
        <v>2.35</v>
      </c>
      <c r="U11" s="167">
        <f t="shared" ref="U11:U17" si="6">ROUND(E11*T11,2)</f>
        <v>3.17</v>
      </c>
      <c r="V11" s="157"/>
      <c r="W11" s="157"/>
      <c r="X11" s="157"/>
      <c r="Y11" s="157"/>
      <c r="Z11" s="157"/>
      <c r="AA11" s="157"/>
      <c r="AB11" s="157"/>
      <c r="AC11" s="157"/>
      <c r="AD11" s="157"/>
      <c r="AE11" s="157" t="s">
        <v>109</v>
      </c>
      <c r="AF11" s="157"/>
      <c r="AG11" s="157"/>
      <c r="AH11" s="157"/>
      <c r="AI11" s="157"/>
      <c r="AJ11" s="157"/>
      <c r="AK11" s="157"/>
      <c r="AL11" s="157"/>
      <c r="AM11" s="157"/>
      <c r="AN11" s="157"/>
      <c r="AO11" s="157"/>
      <c r="AP11" s="157"/>
      <c r="AQ11" s="157"/>
      <c r="AR11" s="157"/>
      <c r="AS11" s="157"/>
      <c r="AT11" s="157"/>
      <c r="AU11" s="157"/>
      <c r="AV11" s="157"/>
      <c r="AW11" s="157"/>
      <c r="AX11" s="157"/>
      <c r="AY11" s="157"/>
      <c r="AZ11" s="157"/>
      <c r="BA11" s="157"/>
      <c r="BB11" s="157"/>
      <c r="BC11" s="157"/>
      <c r="BD11" s="157"/>
      <c r="BE11" s="157"/>
      <c r="BF11" s="157"/>
      <c r="BG11" s="157"/>
      <c r="BH11" s="157"/>
    </row>
    <row r="12" spans="1:60" outlineLevel="1" x14ac:dyDescent="0.2">
      <c r="A12" s="158">
        <v>3</v>
      </c>
      <c r="B12" s="164" t="s">
        <v>110</v>
      </c>
      <c r="C12" s="197" t="s">
        <v>111</v>
      </c>
      <c r="D12" s="166" t="s">
        <v>108</v>
      </c>
      <c r="E12" s="172">
        <v>4.5</v>
      </c>
      <c r="F12" s="174"/>
      <c r="G12" s="175">
        <f t="shared" si="0"/>
        <v>0</v>
      </c>
      <c r="H12" s="174"/>
      <c r="I12" s="175">
        <f t="shared" si="1"/>
        <v>0</v>
      </c>
      <c r="J12" s="174"/>
      <c r="K12" s="175">
        <f t="shared" si="2"/>
        <v>0</v>
      </c>
      <c r="L12" s="175">
        <v>0</v>
      </c>
      <c r="M12" s="175">
        <f t="shared" si="3"/>
        <v>0</v>
      </c>
      <c r="N12" s="167">
        <v>4.8999999999999998E-4</v>
      </c>
      <c r="O12" s="167">
        <f t="shared" si="4"/>
        <v>2.2100000000000002E-3</v>
      </c>
      <c r="P12" s="167">
        <v>8.9999999999999993E-3</v>
      </c>
      <c r="Q12" s="167">
        <f t="shared" si="5"/>
        <v>4.0500000000000001E-2</v>
      </c>
      <c r="R12" s="167"/>
      <c r="S12" s="167"/>
      <c r="T12" s="168">
        <v>0.247</v>
      </c>
      <c r="U12" s="167">
        <f t="shared" si="6"/>
        <v>1.1100000000000001</v>
      </c>
      <c r="V12" s="157"/>
      <c r="W12" s="157"/>
      <c r="X12" s="157"/>
      <c r="Y12" s="157"/>
      <c r="Z12" s="157"/>
      <c r="AA12" s="157"/>
      <c r="AB12" s="157"/>
      <c r="AC12" s="157"/>
      <c r="AD12" s="157"/>
      <c r="AE12" s="157" t="s">
        <v>109</v>
      </c>
      <c r="AF12" s="157"/>
      <c r="AG12" s="157"/>
      <c r="AH12" s="157"/>
      <c r="AI12" s="157"/>
      <c r="AJ12" s="157"/>
      <c r="AK12" s="157"/>
      <c r="AL12" s="157"/>
      <c r="AM12" s="157"/>
      <c r="AN12" s="157"/>
      <c r="AO12" s="157"/>
      <c r="AP12" s="157"/>
      <c r="AQ12" s="157"/>
      <c r="AR12" s="157"/>
      <c r="AS12" s="157"/>
      <c r="AT12" s="157"/>
      <c r="AU12" s="157"/>
      <c r="AV12" s="157"/>
      <c r="AW12" s="157"/>
      <c r="AX12" s="157"/>
      <c r="AY12" s="157"/>
      <c r="AZ12" s="157"/>
      <c r="BA12" s="157"/>
      <c r="BB12" s="157"/>
      <c r="BC12" s="157"/>
      <c r="BD12" s="157"/>
      <c r="BE12" s="157"/>
      <c r="BF12" s="157"/>
      <c r="BG12" s="157"/>
      <c r="BH12" s="157"/>
    </row>
    <row r="13" spans="1:60" outlineLevel="1" x14ac:dyDescent="0.2">
      <c r="A13" s="158">
        <v>4</v>
      </c>
      <c r="B13" s="164" t="s">
        <v>112</v>
      </c>
      <c r="C13" s="197" t="s">
        <v>113</v>
      </c>
      <c r="D13" s="166" t="s">
        <v>104</v>
      </c>
      <c r="E13" s="172">
        <v>0.66</v>
      </c>
      <c r="F13" s="174"/>
      <c r="G13" s="175">
        <f t="shared" si="0"/>
        <v>0</v>
      </c>
      <c r="H13" s="174"/>
      <c r="I13" s="175">
        <f t="shared" si="1"/>
        <v>0</v>
      </c>
      <c r="J13" s="174"/>
      <c r="K13" s="175">
        <f t="shared" si="2"/>
        <v>0</v>
      </c>
      <c r="L13" s="175">
        <v>0</v>
      </c>
      <c r="M13" s="175">
        <f t="shared" si="3"/>
        <v>0</v>
      </c>
      <c r="N13" s="167">
        <v>0</v>
      </c>
      <c r="O13" s="167">
        <f t="shared" si="4"/>
        <v>0</v>
      </c>
      <c r="P13" s="167">
        <v>6.8000000000000005E-2</v>
      </c>
      <c r="Q13" s="167">
        <f t="shared" si="5"/>
        <v>4.4880000000000003E-2</v>
      </c>
      <c r="R13" s="167"/>
      <c r="S13" s="167"/>
      <c r="T13" s="168">
        <v>0.69</v>
      </c>
      <c r="U13" s="167">
        <f t="shared" si="6"/>
        <v>0.46</v>
      </c>
      <c r="V13" s="157"/>
      <c r="W13" s="157"/>
      <c r="X13" s="157"/>
      <c r="Y13" s="157"/>
      <c r="Z13" s="157"/>
      <c r="AA13" s="157"/>
      <c r="AB13" s="157"/>
      <c r="AC13" s="157"/>
      <c r="AD13" s="157"/>
      <c r="AE13" s="157" t="s">
        <v>109</v>
      </c>
      <c r="AF13" s="157"/>
      <c r="AG13" s="157"/>
      <c r="AH13" s="157"/>
      <c r="AI13" s="157"/>
      <c r="AJ13" s="157"/>
      <c r="AK13" s="157"/>
      <c r="AL13" s="157"/>
      <c r="AM13" s="157"/>
      <c r="AN13" s="157"/>
      <c r="AO13" s="157"/>
      <c r="AP13" s="157"/>
      <c r="AQ13" s="157"/>
      <c r="AR13" s="157"/>
      <c r="AS13" s="157"/>
      <c r="AT13" s="157"/>
      <c r="AU13" s="157"/>
      <c r="AV13" s="157"/>
      <c r="AW13" s="157"/>
      <c r="AX13" s="157"/>
      <c r="AY13" s="157"/>
      <c r="AZ13" s="157"/>
      <c r="BA13" s="157"/>
      <c r="BB13" s="157"/>
      <c r="BC13" s="157"/>
      <c r="BD13" s="157"/>
      <c r="BE13" s="157"/>
      <c r="BF13" s="157"/>
      <c r="BG13" s="157"/>
      <c r="BH13" s="157"/>
    </row>
    <row r="14" spans="1:60" outlineLevel="1" x14ac:dyDescent="0.2">
      <c r="A14" s="158">
        <v>5</v>
      </c>
      <c r="B14" s="164" t="s">
        <v>114</v>
      </c>
      <c r="C14" s="197" t="s">
        <v>115</v>
      </c>
      <c r="D14" s="166" t="s">
        <v>116</v>
      </c>
      <c r="E14" s="172">
        <v>3.969000000000001E-2</v>
      </c>
      <c r="F14" s="174"/>
      <c r="G14" s="175">
        <f t="shared" si="0"/>
        <v>0</v>
      </c>
      <c r="H14" s="174"/>
      <c r="I14" s="175">
        <f t="shared" si="1"/>
        <v>0</v>
      </c>
      <c r="J14" s="174"/>
      <c r="K14" s="175">
        <f t="shared" si="2"/>
        <v>0</v>
      </c>
      <c r="L14" s="175">
        <v>0</v>
      </c>
      <c r="M14" s="175">
        <f t="shared" si="3"/>
        <v>0</v>
      </c>
      <c r="N14" s="167">
        <v>0</v>
      </c>
      <c r="O14" s="167">
        <f t="shared" si="4"/>
        <v>0</v>
      </c>
      <c r="P14" s="167">
        <v>0</v>
      </c>
      <c r="Q14" s="167">
        <f t="shared" si="5"/>
        <v>0</v>
      </c>
      <c r="R14" s="167"/>
      <c r="S14" s="167"/>
      <c r="T14" s="168">
        <v>0</v>
      </c>
      <c r="U14" s="167">
        <f t="shared" si="6"/>
        <v>0</v>
      </c>
      <c r="V14" s="157"/>
      <c r="W14" s="157"/>
      <c r="X14" s="157"/>
      <c r="Y14" s="157"/>
      <c r="Z14" s="157"/>
      <c r="AA14" s="157"/>
      <c r="AB14" s="157"/>
      <c r="AC14" s="157"/>
      <c r="AD14" s="157"/>
      <c r="AE14" s="157" t="s">
        <v>109</v>
      </c>
      <c r="AF14" s="157"/>
      <c r="AG14" s="157"/>
      <c r="AH14" s="157"/>
      <c r="AI14" s="157"/>
      <c r="AJ14" s="157"/>
      <c r="AK14" s="157"/>
      <c r="AL14" s="157"/>
      <c r="AM14" s="157"/>
      <c r="AN14" s="157"/>
      <c r="AO14" s="157"/>
      <c r="AP14" s="157"/>
      <c r="AQ14" s="157"/>
      <c r="AR14" s="157"/>
      <c r="AS14" s="157"/>
      <c r="AT14" s="157"/>
      <c r="AU14" s="157"/>
      <c r="AV14" s="157"/>
      <c r="AW14" s="157"/>
      <c r="AX14" s="157"/>
      <c r="AY14" s="157"/>
      <c r="AZ14" s="157"/>
      <c r="BA14" s="157"/>
      <c r="BB14" s="157"/>
      <c r="BC14" s="157"/>
      <c r="BD14" s="157"/>
      <c r="BE14" s="157"/>
      <c r="BF14" s="157"/>
      <c r="BG14" s="157"/>
      <c r="BH14" s="157"/>
    </row>
    <row r="15" spans="1:60" outlineLevel="1" x14ac:dyDescent="0.2">
      <c r="A15" s="158">
        <v>6</v>
      </c>
      <c r="B15" s="164" t="s">
        <v>117</v>
      </c>
      <c r="C15" s="197" t="s">
        <v>118</v>
      </c>
      <c r="D15" s="166" t="s">
        <v>116</v>
      </c>
      <c r="E15" s="172">
        <v>0.04</v>
      </c>
      <c r="F15" s="174"/>
      <c r="G15" s="175">
        <f t="shared" si="0"/>
        <v>0</v>
      </c>
      <c r="H15" s="174"/>
      <c r="I15" s="175">
        <f t="shared" si="1"/>
        <v>0</v>
      </c>
      <c r="J15" s="174"/>
      <c r="K15" s="175">
        <f t="shared" si="2"/>
        <v>0</v>
      </c>
      <c r="L15" s="175">
        <v>0</v>
      </c>
      <c r="M15" s="175">
        <f t="shared" si="3"/>
        <v>0</v>
      </c>
      <c r="N15" s="167">
        <v>0</v>
      </c>
      <c r="O15" s="167">
        <f t="shared" si="4"/>
        <v>0</v>
      </c>
      <c r="P15" s="167">
        <v>0</v>
      </c>
      <c r="Q15" s="167">
        <f t="shared" si="5"/>
        <v>0</v>
      </c>
      <c r="R15" s="167"/>
      <c r="S15" s="167"/>
      <c r="T15" s="168">
        <v>0.93300000000000005</v>
      </c>
      <c r="U15" s="167">
        <f t="shared" si="6"/>
        <v>0.04</v>
      </c>
      <c r="V15" s="157"/>
      <c r="W15" s="157"/>
      <c r="X15" s="157"/>
      <c r="Y15" s="157"/>
      <c r="Z15" s="157"/>
      <c r="AA15" s="157"/>
      <c r="AB15" s="157"/>
      <c r="AC15" s="157"/>
      <c r="AD15" s="157"/>
      <c r="AE15" s="157" t="s">
        <v>109</v>
      </c>
      <c r="AF15" s="157"/>
      <c r="AG15" s="157"/>
      <c r="AH15" s="157"/>
      <c r="AI15" s="157"/>
      <c r="AJ15" s="157"/>
      <c r="AK15" s="157"/>
      <c r="AL15" s="157"/>
      <c r="AM15" s="157"/>
      <c r="AN15" s="157"/>
      <c r="AO15" s="157"/>
      <c r="AP15" s="157"/>
      <c r="AQ15" s="157"/>
      <c r="AR15" s="157"/>
      <c r="AS15" s="157"/>
      <c r="AT15" s="157"/>
      <c r="AU15" s="157"/>
      <c r="AV15" s="157"/>
      <c r="AW15" s="157"/>
      <c r="AX15" s="157"/>
      <c r="AY15" s="157"/>
      <c r="AZ15" s="157"/>
      <c r="BA15" s="157"/>
      <c r="BB15" s="157"/>
      <c r="BC15" s="157"/>
      <c r="BD15" s="157"/>
      <c r="BE15" s="157"/>
      <c r="BF15" s="157"/>
      <c r="BG15" s="157"/>
      <c r="BH15" s="157"/>
    </row>
    <row r="16" spans="1:60" ht="22.5" outlineLevel="1" x14ac:dyDescent="0.2">
      <c r="A16" s="158">
        <v>7</v>
      </c>
      <c r="B16" s="164" t="s">
        <v>119</v>
      </c>
      <c r="C16" s="197" t="s">
        <v>120</v>
      </c>
      <c r="D16" s="166" t="s">
        <v>116</v>
      </c>
      <c r="E16" s="172">
        <v>0.04</v>
      </c>
      <c r="F16" s="174"/>
      <c r="G16" s="175">
        <f t="shared" si="0"/>
        <v>0</v>
      </c>
      <c r="H16" s="174"/>
      <c r="I16" s="175">
        <f t="shared" si="1"/>
        <v>0</v>
      </c>
      <c r="J16" s="174"/>
      <c r="K16" s="175">
        <f t="shared" si="2"/>
        <v>0</v>
      </c>
      <c r="L16" s="175">
        <v>0</v>
      </c>
      <c r="M16" s="175">
        <f t="shared" si="3"/>
        <v>0</v>
      </c>
      <c r="N16" s="167">
        <v>0</v>
      </c>
      <c r="O16" s="167">
        <f t="shared" si="4"/>
        <v>0</v>
      </c>
      <c r="P16" s="167">
        <v>0</v>
      </c>
      <c r="Q16" s="167">
        <f t="shared" si="5"/>
        <v>0</v>
      </c>
      <c r="R16" s="167"/>
      <c r="S16" s="167"/>
      <c r="T16" s="168">
        <v>0.49</v>
      </c>
      <c r="U16" s="167">
        <f t="shared" si="6"/>
        <v>0.02</v>
      </c>
      <c r="V16" s="157"/>
      <c r="W16" s="157"/>
      <c r="X16" s="157"/>
      <c r="Y16" s="157"/>
      <c r="Z16" s="157"/>
      <c r="AA16" s="157"/>
      <c r="AB16" s="157"/>
      <c r="AC16" s="157"/>
      <c r="AD16" s="157"/>
      <c r="AE16" s="157" t="s">
        <v>109</v>
      </c>
      <c r="AF16" s="157"/>
      <c r="AG16" s="157"/>
      <c r="AH16" s="157"/>
      <c r="AI16" s="157"/>
      <c r="AJ16" s="157"/>
      <c r="AK16" s="157"/>
      <c r="AL16" s="157"/>
      <c r="AM16" s="157"/>
      <c r="AN16" s="157"/>
      <c r="AO16" s="157"/>
      <c r="AP16" s="157"/>
      <c r="AQ16" s="157"/>
      <c r="AR16" s="157"/>
      <c r="AS16" s="157"/>
      <c r="AT16" s="157"/>
      <c r="AU16" s="157"/>
      <c r="AV16" s="157"/>
      <c r="AW16" s="157"/>
      <c r="AX16" s="157"/>
      <c r="AY16" s="157"/>
      <c r="AZ16" s="157"/>
      <c r="BA16" s="157"/>
      <c r="BB16" s="157"/>
      <c r="BC16" s="157"/>
      <c r="BD16" s="157"/>
      <c r="BE16" s="157"/>
      <c r="BF16" s="157"/>
      <c r="BG16" s="157"/>
      <c r="BH16" s="157"/>
    </row>
    <row r="17" spans="1:60" outlineLevel="1" x14ac:dyDescent="0.2">
      <c r="A17" s="158">
        <v>8</v>
      </c>
      <c r="B17" s="164" t="s">
        <v>121</v>
      </c>
      <c r="C17" s="197" t="s">
        <v>122</v>
      </c>
      <c r="D17" s="166" t="s">
        <v>116</v>
      </c>
      <c r="E17" s="172">
        <v>0.12</v>
      </c>
      <c r="F17" s="174"/>
      <c r="G17" s="175">
        <f t="shared" si="0"/>
        <v>0</v>
      </c>
      <c r="H17" s="174"/>
      <c r="I17" s="175">
        <f t="shared" si="1"/>
        <v>0</v>
      </c>
      <c r="J17" s="174"/>
      <c r="K17" s="175">
        <f t="shared" si="2"/>
        <v>0</v>
      </c>
      <c r="L17" s="175">
        <v>0</v>
      </c>
      <c r="M17" s="175">
        <f t="shared" si="3"/>
        <v>0</v>
      </c>
      <c r="N17" s="167">
        <v>0</v>
      </c>
      <c r="O17" s="167">
        <f t="shared" si="4"/>
        <v>0</v>
      </c>
      <c r="P17" s="167">
        <v>0</v>
      </c>
      <c r="Q17" s="167">
        <f t="shared" si="5"/>
        <v>0</v>
      </c>
      <c r="R17" s="167"/>
      <c r="S17" s="167"/>
      <c r="T17" s="168">
        <v>0</v>
      </c>
      <c r="U17" s="167">
        <f t="shared" si="6"/>
        <v>0</v>
      </c>
      <c r="V17" s="157"/>
      <c r="W17" s="157"/>
      <c r="X17" s="157"/>
      <c r="Y17" s="157"/>
      <c r="Z17" s="157"/>
      <c r="AA17" s="157"/>
      <c r="AB17" s="157"/>
      <c r="AC17" s="157"/>
      <c r="AD17" s="157"/>
      <c r="AE17" s="157" t="s">
        <v>109</v>
      </c>
      <c r="AF17" s="157"/>
      <c r="AG17" s="157"/>
      <c r="AH17" s="157"/>
      <c r="AI17" s="157"/>
      <c r="AJ17" s="157"/>
      <c r="AK17" s="157"/>
      <c r="AL17" s="157"/>
      <c r="AM17" s="157"/>
      <c r="AN17" s="157"/>
      <c r="AO17" s="157"/>
      <c r="AP17" s="157"/>
      <c r="AQ17" s="157"/>
      <c r="AR17" s="157"/>
      <c r="AS17" s="157"/>
      <c r="AT17" s="157"/>
      <c r="AU17" s="157"/>
      <c r="AV17" s="157"/>
      <c r="AW17" s="157"/>
      <c r="AX17" s="157"/>
      <c r="AY17" s="157"/>
      <c r="AZ17" s="157"/>
      <c r="BA17" s="157"/>
      <c r="BB17" s="157"/>
      <c r="BC17" s="157"/>
      <c r="BD17" s="157"/>
      <c r="BE17" s="157"/>
      <c r="BF17" s="157"/>
      <c r="BG17" s="157"/>
      <c r="BH17" s="157"/>
    </row>
    <row r="18" spans="1:60" x14ac:dyDescent="0.2">
      <c r="A18" s="159" t="s">
        <v>100</v>
      </c>
      <c r="B18" s="165" t="s">
        <v>67</v>
      </c>
      <c r="C18" s="198" t="s">
        <v>68</v>
      </c>
      <c r="D18" s="169"/>
      <c r="E18" s="173"/>
      <c r="F18" s="176"/>
      <c r="G18" s="176">
        <f>SUMIF(AE19:AE26,"&lt;&gt;NOR",G19:G26)</f>
        <v>0</v>
      </c>
      <c r="H18" s="176"/>
      <c r="I18" s="176">
        <f>SUM(I19:I26)</f>
        <v>0</v>
      </c>
      <c r="J18" s="176"/>
      <c r="K18" s="176">
        <f>SUM(K19:K26)</f>
        <v>0</v>
      </c>
      <c r="L18" s="176"/>
      <c r="M18" s="176">
        <f>SUM(M19:M26)</f>
        <v>0</v>
      </c>
      <c r="N18" s="170"/>
      <c r="O18" s="170">
        <f>SUM(O19:O26)</f>
        <v>5.9099999999999995E-3</v>
      </c>
      <c r="P18" s="170"/>
      <c r="Q18" s="170">
        <f>SUM(Q19:Q26)</f>
        <v>0</v>
      </c>
      <c r="R18" s="170"/>
      <c r="S18" s="170"/>
      <c r="T18" s="171"/>
      <c r="U18" s="170">
        <f>SUM(U19:U26)</f>
        <v>5.8299999999999992</v>
      </c>
      <c r="AE18" t="s">
        <v>101</v>
      </c>
    </row>
    <row r="19" spans="1:60" outlineLevel="1" x14ac:dyDescent="0.2">
      <c r="A19" s="158">
        <v>9</v>
      </c>
      <c r="B19" s="164" t="s">
        <v>123</v>
      </c>
      <c r="C19" s="197" t="s">
        <v>124</v>
      </c>
      <c r="D19" s="166" t="s">
        <v>108</v>
      </c>
      <c r="E19" s="172">
        <v>12</v>
      </c>
      <c r="F19" s="174"/>
      <c r="G19" s="175">
        <f t="shared" ref="G19:G26" si="7">ROUND(E19*F19,2)</f>
        <v>0</v>
      </c>
      <c r="H19" s="174"/>
      <c r="I19" s="175">
        <f t="shared" ref="I19:I26" si="8">ROUND(E19*H19,2)</f>
        <v>0</v>
      </c>
      <c r="J19" s="174"/>
      <c r="K19" s="175">
        <f t="shared" ref="K19:K26" si="9">ROUND(E19*J19,2)</f>
        <v>0</v>
      </c>
      <c r="L19" s="175">
        <v>0</v>
      </c>
      <c r="M19" s="175">
        <f t="shared" ref="M19:M26" si="10">G19*(1+L19/100)</f>
        <v>0</v>
      </c>
      <c r="N19" s="167">
        <v>3.8000000000000002E-4</v>
      </c>
      <c r="O19" s="167">
        <f t="shared" ref="O19:O26" si="11">ROUND(E19*N19,5)</f>
        <v>4.5599999999999998E-3</v>
      </c>
      <c r="P19" s="167">
        <v>0</v>
      </c>
      <c r="Q19" s="167">
        <f t="shared" ref="Q19:Q26" si="12">ROUND(E19*P19,5)</f>
        <v>0</v>
      </c>
      <c r="R19" s="167"/>
      <c r="S19" s="167"/>
      <c r="T19" s="168">
        <v>0.32</v>
      </c>
      <c r="U19" s="167">
        <f t="shared" ref="U19:U26" si="13">ROUND(E19*T19,2)</f>
        <v>3.84</v>
      </c>
      <c r="V19" s="157"/>
      <c r="W19" s="157"/>
      <c r="X19" s="157"/>
      <c r="Y19" s="157"/>
      <c r="Z19" s="157"/>
      <c r="AA19" s="157"/>
      <c r="AB19" s="157"/>
      <c r="AC19" s="157"/>
      <c r="AD19" s="157"/>
      <c r="AE19" s="157" t="s">
        <v>109</v>
      </c>
      <c r="AF19" s="157"/>
      <c r="AG19" s="157"/>
      <c r="AH19" s="157"/>
      <c r="AI19" s="157"/>
      <c r="AJ19" s="157"/>
      <c r="AK19" s="157"/>
      <c r="AL19" s="157"/>
      <c r="AM19" s="157"/>
      <c r="AN19" s="157"/>
      <c r="AO19" s="157"/>
      <c r="AP19" s="157"/>
      <c r="AQ19" s="157"/>
      <c r="AR19" s="157"/>
      <c r="AS19" s="157"/>
      <c r="AT19" s="157"/>
      <c r="AU19" s="157"/>
      <c r="AV19" s="157"/>
      <c r="AW19" s="157"/>
      <c r="AX19" s="157"/>
      <c r="AY19" s="157"/>
      <c r="AZ19" s="157"/>
      <c r="BA19" s="157"/>
      <c r="BB19" s="157"/>
      <c r="BC19" s="157"/>
      <c r="BD19" s="157"/>
      <c r="BE19" s="157"/>
      <c r="BF19" s="157"/>
      <c r="BG19" s="157"/>
      <c r="BH19" s="157"/>
    </row>
    <row r="20" spans="1:60" outlineLevel="1" x14ac:dyDescent="0.2">
      <c r="A20" s="158">
        <v>10</v>
      </c>
      <c r="B20" s="164" t="s">
        <v>125</v>
      </c>
      <c r="C20" s="197" t="s">
        <v>126</v>
      </c>
      <c r="D20" s="166" t="s">
        <v>127</v>
      </c>
      <c r="E20" s="172">
        <v>3</v>
      </c>
      <c r="F20" s="174"/>
      <c r="G20" s="175">
        <f t="shared" si="7"/>
        <v>0</v>
      </c>
      <c r="H20" s="174"/>
      <c r="I20" s="175">
        <f t="shared" si="8"/>
        <v>0</v>
      </c>
      <c r="J20" s="174"/>
      <c r="K20" s="175">
        <f t="shared" si="9"/>
        <v>0</v>
      </c>
      <c r="L20" s="175">
        <v>0</v>
      </c>
      <c r="M20" s="175">
        <f t="shared" si="10"/>
        <v>0</v>
      </c>
      <c r="N20" s="167">
        <v>0</v>
      </c>
      <c r="O20" s="167">
        <f t="shared" si="11"/>
        <v>0</v>
      </c>
      <c r="P20" s="167">
        <v>0</v>
      </c>
      <c r="Q20" s="167">
        <f t="shared" si="12"/>
        <v>0</v>
      </c>
      <c r="R20" s="167"/>
      <c r="S20" s="167"/>
      <c r="T20" s="168">
        <v>0.157</v>
      </c>
      <c r="U20" s="167">
        <f t="shared" si="13"/>
        <v>0.47</v>
      </c>
      <c r="V20" s="157"/>
      <c r="W20" s="157"/>
      <c r="X20" s="157"/>
      <c r="Y20" s="157"/>
      <c r="Z20" s="157"/>
      <c r="AA20" s="157"/>
      <c r="AB20" s="157"/>
      <c r="AC20" s="157"/>
      <c r="AD20" s="157"/>
      <c r="AE20" s="157" t="s">
        <v>109</v>
      </c>
      <c r="AF20" s="157"/>
      <c r="AG20" s="157"/>
      <c r="AH20" s="157"/>
      <c r="AI20" s="157"/>
      <c r="AJ20" s="157"/>
      <c r="AK20" s="157"/>
      <c r="AL20" s="157"/>
      <c r="AM20" s="157"/>
      <c r="AN20" s="157"/>
      <c r="AO20" s="157"/>
      <c r="AP20" s="157"/>
      <c r="AQ20" s="157"/>
      <c r="AR20" s="157"/>
      <c r="AS20" s="157"/>
      <c r="AT20" s="157"/>
      <c r="AU20" s="157"/>
      <c r="AV20" s="157"/>
      <c r="AW20" s="157"/>
      <c r="AX20" s="157"/>
      <c r="AY20" s="157"/>
      <c r="AZ20" s="157"/>
      <c r="BA20" s="157"/>
      <c r="BB20" s="157"/>
      <c r="BC20" s="157"/>
      <c r="BD20" s="157"/>
      <c r="BE20" s="157"/>
      <c r="BF20" s="157"/>
      <c r="BG20" s="157"/>
      <c r="BH20" s="157"/>
    </row>
    <row r="21" spans="1:60" ht="22.5" outlineLevel="1" x14ac:dyDescent="0.2">
      <c r="A21" s="158">
        <v>11</v>
      </c>
      <c r="B21" s="164" t="s">
        <v>128</v>
      </c>
      <c r="C21" s="197" t="s">
        <v>129</v>
      </c>
      <c r="D21" s="166" t="s">
        <v>127</v>
      </c>
      <c r="E21" s="172">
        <v>2</v>
      </c>
      <c r="F21" s="174"/>
      <c r="G21" s="175">
        <f t="shared" si="7"/>
        <v>0</v>
      </c>
      <c r="H21" s="174"/>
      <c r="I21" s="175">
        <f t="shared" si="8"/>
        <v>0</v>
      </c>
      <c r="J21" s="174"/>
      <c r="K21" s="175">
        <f t="shared" si="9"/>
        <v>0</v>
      </c>
      <c r="L21" s="175">
        <v>0</v>
      </c>
      <c r="M21" s="175">
        <f t="shared" si="10"/>
        <v>0</v>
      </c>
      <c r="N21" s="167">
        <v>2.3000000000000001E-4</v>
      </c>
      <c r="O21" s="167">
        <f t="shared" si="11"/>
        <v>4.6000000000000001E-4</v>
      </c>
      <c r="P21" s="167">
        <v>0</v>
      </c>
      <c r="Q21" s="167">
        <f t="shared" si="12"/>
        <v>0</v>
      </c>
      <c r="R21" s="167"/>
      <c r="S21" s="167"/>
      <c r="T21" s="168">
        <v>0</v>
      </c>
      <c r="U21" s="167">
        <f t="shared" si="13"/>
        <v>0</v>
      </c>
      <c r="V21" s="157"/>
      <c r="W21" s="157"/>
      <c r="X21" s="157"/>
      <c r="Y21" s="157"/>
      <c r="Z21" s="157"/>
      <c r="AA21" s="157"/>
      <c r="AB21" s="157"/>
      <c r="AC21" s="157"/>
      <c r="AD21" s="157"/>
      <c r="AE21" s="157" t="s">
        <v>130</v>
      </c>
      <c r="AF21" s="157"/>
      <c r="AG21" s="157"/>
      <c r="AH21" s="157"/>
      <c r="AI21" s="157"/>
      <c r="AJ21" s="157"/>
      <c r="AK21" s="157"/>
      <c r="AL21" s="157"/>
      <c r="AM21" s="157"/>
      <c r="AN21" s="157"/>
      <c r="AO21" s="157"/>
      <c r="AP21" s="157"/>
      <c r="AQ21" s="157"/>
      <c r="AR21" s="157"/>
      <c r="AS21" s="157"/>
      <c r="AT21" s="157"/>
      <c r="AU21" s="157"/>
      <c r="AV21" s="157"/>
      <c r="AW21" s="157"/>
      <c r="AX21" s="157"/>
      <c r="AY21" s="157"/>
      <c r="AZ21" s="157"/>
      <c r="BA21" s="157"/>
      <c r="BB21" s="157"/>
      <c r="BC21" s="157"/>
      <c r="BD21" s="157"/>
      <c r="BE21" s="157"/>
      <c r="BF21" s="157"/>
      <c r="BG21" s="157"/>
      <c r="BH21" s="157"/>
    </row>
    <row r="22" spans="1:60" outlineLevel="1" x14ac:dyDescent="0.2">
      <c r="A22" s="158">
        <v>12</v>
      </c>
      <c r="B22" s="164" t="s">
        <v>131</v>
      </c>
      <c r="C22" s="197" t="s">
        <v>132</v>
      </c>
      <c r="D22" s="166" t="s">
        <v>127</v>
      </c>
      <c r="E22" s="172">
        <v>1</v>
      </c>
      <c r="F22" s="174"/>
      <c r="G22" s="175">
        <f t="shared" si="7"/>
        <v>0</v>
      </c>
      <c r="H22" s="174"/>
      <c r="I22" s="175">
        <f t="shared" si="8"/>
        <v>0</v>
      </c>
      <c r="J22" s="174"/>
      <c r="K22" s="175">
        <f t="shared" si="9"/>
        <v>0</v>
      </c>
      <c r="L22" s="175">
        <v>0</v>
      </c>
      <c r="M22" s="175">
        <f t="shared" si="10"/>
        <v>0</v>
      </c>
      <c r="N22" s="167">
        <v>9.0000000000000006E-5</v>
      </c>
      <c r="O22" s="167">
        <f t="shared" si="11"/>
        <v>9.0000000000000006E-5</v>
      </c>
      <c r="P22" s="167">
        <v>0</v>
      </c>
      <c r="Q22" s="167">
        <f t="shared" si="12"/>
        <v>0</v>
      </c>
      <c r="R22" s="167"/>
      <c r="S22" s="167"/>
      <c r="T22" s="168">
        <v>0</v>
      </c>
      <c r="U22" s="167">
        <f t="shared" si="13"/>
        <v>0</v>
      </c>
      <c r="V22" s="157"/>
      <c r="W22" s="157"/>
      <c r="X22" s="157"/>
      <c r="Y22" s="157"/>
      <c r="Z22" s="157"/>
      <c r="AA22" s="157"/>
      <c r="AB22" s="157"/>
      <c r="AC22" s="157"/>
      <c r="AD22" s="157"/>
      <c r="AE22" s="157" t="s">
        <v>130</v>
      </c>
      <c r="AF22" s="157"/>
      <c r="AG22" s="157"/>
      <c r="AH22" s="157"/>
      <c r="AI22" s="157"/>
      <c r="AJ22" s="157"/>
      <c r="AK22" s="157"/>
      <c r="AL22" s="157"/>
      <c r="AM22" s="157"/>
      <c r="AN22" s="157"/>
      <c r="AO22" s="157"/>
      <c r="AP22" s="157"/>
      <c r="AQ22" s="157"/>
      <c r="AR22" s="157"/>
      <c r="AS22" s="157"/>
      <c r="AT22" s="157"/>
      <c r="AU22" s="157"/>
      <c r="AV22" s="157"/>
      <c r="AW22" s="157"/>
      <c r="AX22" s="157"/>
      <c r="AY22" s="157"/>
      <c r="AZ22" s="157"/>
      <c r="BA22" s="157"/>
      <c r="BB22" s="157"/>
      <c r="BC22" s="157"/>
      <c r="BD22" s="157"/>
      <c r="BE22" s="157"/>
      <c r="BF22" s="157"/>
      <c r="BG22" s="157"/>
      <c r="BH22" s="157"/>
    </row>
    <row r="23" spans="1:60" outlineLevel="1" x14ac:dyDescent="0.2">
      <c r="A23" s="158">
        <v>13</v>
      </c>
      <c r="B23" s="164" t="s">
        <v>133</v>
      </c>
      <c r="C23" s="197" t="s">
        <v>134</v>
      </c>
      <c r="D23" s="166" t="s">
        <v>127</v>
      </c>
      <c r="E23" s="172">
        <v>8</v>
      </c>
      <c r="F23" s="174"/>
      <c r="G23" s="175">
        <f t="shared" si="7"/>
        <v>0</v>
      </c>
      <c r="H23" s="174"/>
      <c r="I23" s="175">
        <f t="shared" si="8"/>
        <v>0</v>
      </c>
      <c r="J23" s="174"/>
      <c r="K23" s="175">
        <f t="shared" si="9"/>
        <v>0</v>
      </c>
      <c r="L23" s="175">
        <v>0</v>
      </c>
      <c r="M23" s="175">
        <f t="shared" si="10"/>
        <v>0</v>
      </c>
      <c r="N23" s="167">
        <v>6.9999999999999994E-5</v>
      </c>
      <c r="O23" s="167">
        <f t="shared" si="11"/>
        <v>5.5999999999999995E-4</v>
      </c>
      <c r="P23" s="167">
        <v>0</v>
      </c>
      <c r="Q23" s="167">
        <f t="shared" si="12"/>
        <v>0</v>
      </c>
      <c r="R23" s="167"/>
      <c r="S23" s="167"/>
      <c r="T23" s="168">
        <v>0</v>
      </c>
      <c r="U23" s="167">
        <f t="shared" si="13"/>
        <v>0</v>
      </c>
      <c r="V23" s="157"/>
      <c r="W23" s="157"/>
      <c r="X23" s="157"/>
      <c r="Y23" s="157"/>
      <c r="Z23" s="157"/>
      <c r="AA23" s="157"/>
      <c r="AB23" s="157"/>
      <c r="AC23" s="157"/>
      <c r="AD23" s="157"/>
      <c r="AE23" s="157" t="s">
        <v>130</v>
      </c>
      <c r="AF23" s="157"/>
      <c r="AG23" s="157"/>
      <c r="AH23" s="157"/>
      <c r="AI23" s="157"/>
      <c r="AJ23" s="157"/>
      <c r="AK23" s="157"/>
      <c r="AL23" s="157"/>
      <c r="AM23" s="157"/>
      <c r="AN23" s="157"/>
      <c r="AO23" s="157"/>
      <c r="AP23" s="157"/>
      <c r="AQ23" s="157"/>
      <c r="AR23" s="157"/>
      <c r="AS23" s="157"/>
      <c r="AT23" s="157"/>
      <c r="AU23" s="157"/>
      <c r="AV23" s="157"/>
      <c r="AW23" s="157"/>
      <c r="AX23" s="157"/>
      <c r="AY23" s="157"/>
      <c r="AZ23" s="157"/>
      <c r="BA23" s="157"/>
      <c r="BB23" s="157"/>
      <c r="BC23" s="157"/>
      <c r="BD23" s="157"/>
      <c r="BE23" s="157"/>
      <c r="BF23" s="157"/>
      <c r="BG23" s="157"/>
      <c r="BH23" s="157"/>
    </row>
    <row r="24" spans="1:60" outlineLevel="1" x14ac:dyDescent="0.2">
      <c r="A24" s="158">
        <v>14</v>
      </c>
      <c r="B24" s="164" t="s">
        <v>135</v>
      </c>
      <c r="C24" s="197" t="s">
        <v>136</v>
      </c>
      <c r="D24" s="166" t="s">
        <v>127</v>
      </c>
      <c r="E24" s="172">
        <v>2</v>
      </c>
      <c r="F24" s="174"/>
      <c r="G24" s="175">
        <f t="shared" si="7"/>
        <v>0</v>
      </c>
      <c r="H24" s="174"/>
      <c r="I24" s="175">
        <f t="shared" si="8"/>
        <v>0</v>
      </c>
      <c r="J24" s="174"/>
      <c r="K24" s="175">
        <f t="shared" si="9"/>
        <v>0</v>
      </c>
      <c r="L24" s="175">
        <v>0</v>
      </c>
      <c r="M24" s="175">
        <f t="shared" si="10"/>
        <v>0</v>
      </c>
      <c r="N24" s="167">
        <v>1.2E-4</v>
      </c>
      <c r="O24" s="167">
        <f t="shared" si="11"/>
        <v>2.4000000000000001E-4</v>
      </c>
      <c r="P24" s="167">
        <v>0</v>
      </c>
      <c r="Q24" s="167">
        <f t="shared" si="12"/>
        <v>0</v>
      </c>
      <c r="R24" s="167"/>
      <c r="S24" s="167"/>
      <c r="T24" s="168">
        <v>0.39900000000000002</v>
      </c>
      <c r="U24" s="167">
        <f t="shared" si="13"/>
        <v>0.8</v>
      </c>
      <c r="V24" s="157"/>
      <c r="W24" s="157"/>
      <c r="X24" s="157"/>
      <c r="Y24" s="157"/>
      <c r="Z24" s="157"/>
      <c r="AA24" s="157"/>
      <c r="AB24" s="157"/>
      <c r="AC24" s="157"/>
      <c r="AD24" s="157"/>
      <c r="AE24" s="157" t="s">
        <v>109</v>
      </c>
      <c r="AF24" s="157"/>
      <c r="AG24" s="157"/>
      <c r="AH24" s="157"/>
      <c r="AI24" s="157"/>
      <c r="AJ24" s="157"/>
      <c r="AK24" s="157"/>
      <c r="AL24" s="157"/>
      <c r="AM24" s="157"/>
      <c r="AN24" s="157"/>
      <c r="AO24" s="157"/>
      <c r="AP24" s="157"/>
      <c r="AQ24" s="157"/>
      <c r="AR24" s="157"/>
      <c r="AS24" s="157"/>
      <c r="AT24" s="157"/>
      <c r="AU24" s="157"/>
      <c r="AV24" s="157"/>
      <c r="AW24" s="157"/>
      <c r="AX24" s="157"/>
      <c r="AY24" s="157"/>
      <c r="AZ24" s="157"/>
      <c r="BA24" s="157"/>
      <c r="BB24" s="157"/>
      <c r="BC24" s="157"/>
      <c r="BD24" s="157"/>
      <c r="BE24" s="157"/>
      <c r="BF24" s="157"/>
      <c r="BG24" s="157"/>
      <c r="BH24" s="157"/>
    </row>
    <row r="25" spans="1:60" outlineLevel="1" x14ac:dyDescent="0.2">
      <c r="A25" s="158">
        <v>15</v>
      </c>
      <c r="B25" s="164" t="s">
        <v>137</v>
      </c>
      <c r="C25" s="197" t="s">
        <v>138</v>
      </c>
      <c r="D25" s="166" t="s">
        <v>108</v>
      </c>
      <c r="E25" s="172">
        <v>12</v>
      </c>
      <c r="F25" s="174"/>
      <c r="G25" s="175">
        <f t="shared" si="7"/>
        <v>0</v>
      </c>
      <c r="H25" s="174"/>
      <c r="I25" s="175">
        <f t="shared" si="8"/>
        <v>0</v>
      </c>
      <c r="J25" s="174"/>
      <c r="K25" s="175">
        <f t="shared" si="9"/>
        <v>0</v>
      </c>
      <c r="L25" s="175">
        <v>0</v>
      </c>
      <c r="M25" s="175">
        <f t="shared" si="10"/>
        <v>0</v>
      </c>
      <c r="N25" s="167">
        <v>0</v>
      </c>
      <c r="O25" s="167">
        <f t="shared" si="11"/>
        <v>0</v>
      </c>
      <c r="P25" s="167">
        <v>0</v>
      </c>
      <c r="Q25" s="167">
        <f t="shared" si="12"/>
        <v>0</v>
      </c>
      <c r="R25" s="167"/>
      <c r="S25" s="167"/>
      <c r="T25" s="168">
        <v>5.8999999999999997E-2</v>
      </c>
      <c r="U25" s="167">
        <f t="shared" si="13"/>
        <v>0.71</v>
      </c>
      <c r="V25" s="157"/>
      <c r="W25" s="157"/>
      <c r="X25" s="157"/>
      <c r="Y25" s="157"/>
      <c r="Z25" s="157"/>
      <c r="AA25" s="157"/>
      <c r="AB25" s="157"/>
      <c r="AC25" s="157"/>
      <c r="AD25" s="157"/>
      <c r="AE25" s="157" t="s">
        <v>109</v>
      </c>
      <c r="AF25" s="157"/>
      <c r="AG25" s="157"/>
      <c r="AH25" s="157"/>
      <c r="AI25" s="157"/>
      <c r="AJ25" s="157"/>
      <c r="AK25" s="157"/>
      <c r="AL25" s="157"/>
      <c r="AM25" s="157"/>
      <c r="AN25" s="157"/>
      <c r="AO25" s="157"/>
      <c r="AP25" s="157"/>
      <c r="AQ25" s="157"/>
      <c r="AR25" s="157"/>
      <c r="AS25" s="157"/>
      <c r="AT25" s="157"/>
      <c r="AU25" s="157"/>
      <c r="AV25" s="157"/>
      <c r="AW25" s="157"/>
      <c r="AX25" s="157"/>
      <c r="AY25" s="157"/>
      <c r="AZ25" s="157"/>
      <c r="BA25" s="157"/>
      <c r="BB25" s="157"/>
      <c r="BC25" s="157"/>
      <c r="BD25" s="157"/>
      <c r="BE25" s="157"/>
      <c r="BF25" s="157"/>
      <c r="BG25" s="157"/>
      <c r="BH25" s="157"/>
    </row>
    <row r="26" spans="1:60" outlineLevel="1" x14ac:dyDescent="0.2">
      <c r="A26" s="158">
        <v>16</v>
      </c>
      <c r="B26" s="164" t="s">
        <v>139</v>
      </c>
      <c r="C26" s="197" t="s">
        <v>140</v>
      </c>
      <c r="D26" s="166" t="s">
        <v>116</v>
      </c>
      <c r="E26" s="172">
        <v>5.3499999999999997E-3</v>
      </c>
      <c r="F26" s="174"/>
      <c r="G26" s="175">
        <f t="shared" si="7"/>
        <v>0</v>
      </c>
      <c r="H26" s="174"/>
      <c r="I26" s="175">
        <f t="shared" si="8"/>
        <v>0</v>
      </c>
      <c r="J26" s="174"/>
      <c r="K26" s="175">
        <f t="shared" si="9"/>
        <v>0</v>
      </c>
      <c r="L26" s="175">
        <v>0</v>
      </c>
      <c r="M26" s="175">
        <f t="shared" si="10"/>
        <v>0</v>
      </c>
      <c r="N26" s="167">
        <v>0</v>
      </c>
      <c r="O26" s="167">
        <f t="shared" si="11"/>
        <v>0</v>
      </c>
      <c r="P26" s="167">
        <v>0</v>
      </c>
      <c r="Q26" s="167">
        <f t="shared" si="12"/>
        <v>0</v>
      </c>
      <c r="R26" s="167"/>
      <c r="S26" s="167"/>
      <c r="T26" s="168">
        <v>1.47</v>
      </c>
      <c r="U26" s="167">
        <f t="shared" si="13"/>
        <v>0.01</v>
      </c>
      <c r="V26" s="157"/>
      <c r="W26" s="157"/>
      <c r="X26" s="157"/>
      <c r="Y26" s="157"/>
      <c r="Z26" s="157"/>
      <c r="AA26" s="157"/>
      <c r="AB26" s="157"/>
      <c r="AC26" s="157"/>
      <c r="AD26" s="157"/>
      <c r="AE26" s="157" t="s">
        <v>109</v>
      </c>
      <c r="AF26" s="157"/>
      <c r="AG26" s="157"/>
      <c r="AH26" s="157"/>
      <c r="AI26" s="157"/>
      <c r="AJ26" s="157"/>
      <c r="AK26" s="157"/>
      <c r="AL26" s="157"/>
      <c r="AM26" s="157"/>
      <c r="AN26" s="157"/>
      <c r="AO26" s="157"/>
      <c r="AP26" s="157"/>
      <c r="AQ26" s="157"/>
      <c r="AR26" s="157"/>
      <c r="AS26" s="157"/>
      <c r="AT26" s="157"/>
      <c r="AU26" s="157"/>
      <c r="AV26" s="157"/>
      <c r="AW26" s="157"/>
      <c r="AX26" s="157"/>
      <c r="AY26" s="157"/>
      <c r="AZ26" s="157"/>
      <c r="BA26" s="157"/>
      <c r="BB26" s="157"/>
      <c r="BC26" s="157"/>
      <c r="BD26" s="157"/>
      <c r="BE26" s="157"/>
      <c r="BF26" s="157"/>
      <c r="BG26" s="157"/>
      <c r="BH26" s="157"/>
    </row>
    <row r="27" spans="1:60" x14ac:dyDescent="0.2">
      <c r="A27" s="159" t="s">
        <v>100</v>
      </c>
      <c r="B27" s="165" t="s">
        <v>69</v>
      </c>
      <c r="C27" s="198" t="s">
        <v>70</v>
      </c>
      <c r="D27" s="169"/>
      <c r="E27" s="173"/>
      <c r="F27" s="176"/>
      <c r="G27" s="176">
        <f>SUMIF(AE28:AE34,"&lt;&gt;NOR",G28:G34)</f>
        <v>0</v>
      </c>
      <c r="H27" s="176"/>
      <c r="I27" s="176">
        <f>SUM(I28:I34)</f>
        <v>0</v>
      </c>
      <c r="J27" s="176"/>
      <c r="K27" s="176">
        <f>SUM(K28:K34)</f>
        <v>0</v>
      </c>
      <c r="L27" s="176"/>
      <c r="M27" s="176">
        <f>SUM(M28:M34)</f>
        <v>0</v>
      </c>
      <c r="N27" s="170"/>
      <c r="O27" s="170">
        <f>SUM(O28:O34)</f>
        <v>5.4000000000000001E-4</v>
      </c>
      <c r="P27" s="170"/>
      <c r="Q27" s="170">
        <f>SUM(Q28:Q34)</f>
        <v>2.0699999999999998E-3</v>
      </c>
      <c r="R27" s="170"/>
      <c r="S27" s="170"/>
      <c r="T27" s="171"/>
      <c r="U27" s="170">
        <f>SUM(U28:U34)</f>
        <v>2.16</v>
      </c>
      <c r="AE27" t="s">
        <v>101</v>
      </c>
    </row>
    <row r="28" spans="1:60" outlineLevel="1" x14ac:dyDescent="0.2">
      <c r="A28" s="158">
        <v>17</v>
      </c>
      <c r="B28" s="164" t="s">
        <v>141</v>
      </c>
      <c r="C28" s="197" t="s">
        <v>142</v>
      </c>
      <c r="D28" s="166" t="s">
        <v>127</v>
      </c>
      <c r="E28" s="172">
        <v>1</v>
      </c>
      <c r="F28" s="174"/>
      <c r="G28" s="175">
        <f t="shared" ref="G28:G34" si="14">ROUND(E28*F28,2)</f>
        <v>0</v>
      </c>
      <c r="H28" s="174"/>
      <c r="I28" s="175">
        <f t="shared" ref="I28:I34" si="15">ROUND(E28*H28,2)</f>
        <v>0</v>
      </c>
      <c r="J28" s="174"/>
      <c r="K28" s="175">
        <f t="shared" ref="K28:K34" si="16">ROUND(E28*J28,2)</f>
        <v>0</v>
      </c>
      <c r="L28" s="175">
        <v>0</v>
      </c>
      <c r="M28" s="175">
        <f t="shared" ref="M28:M34" si="17">G28*(1+L28/100)</f>
        <v>0</v>
      </c>
      <c r="N28" s="167">
        <v>0</v>
      </c>
      <c r="O28" s="167">
        <f t="shared" ref="O28:O34" si="18">ROUND(E28*N28,5)</f>
        <v>0</v>
      </c>
      <c r="P28" s="167">
        <v>1.2199999999999999E-3</v>
      </c>
      <c r="Q28" s="167">
        <f t="shared" ref="Q28:Q34" si="19">ROUND(E28*P28,5)</f>
        <v>1.2199999999999999E-3</v>
      </c>
      <c r="R28" s="167"/>
      <c r="S28" s="167"/>
      <c r="T28" s="168">
        <v>4.8000000000000001E-2</v>
      </c>
      <c r="U28" s="167">
        <f t="shared" ref="U28:U34" si="20">ROUND(E28*T28,2)</f>
        <v>0.05</v>
      </c>
      <c r="V28" s="157"/>
      <c r="W28" s="157"/>
      <c r="X28" s="157"/>
      <c r="Y28" s="157"/>
      <c r="Z28" s="157"/>
      <c r="AA28" s="157"/>
      <c r="AB28" s="157"/>
      <c r="AC28" s="157"/>
      <c r="AD28" s="157"/>
      <c r="AE28" s="157" t="s">
        <v>109</v>
      </c>
      <c r="AF28" s="157"/>
      <c r="AG28" s="157"/>
      <c r="AH28" s="157"/>
      <c r="AI28" s="157"/>
      <c r="AJ28" s="157"/>
      <c r="AK28" s="157"/>
      <c r="AL28" s="157"/>
      <c r="AM28" s="157"/>
      <c r="AN28" s="157"/>
      <c r="AO28" s="157"/>
      <c r="AP28" s="157"/>
      <c r="AQ28" s="157"/>
      <c r="AR28" s="157"/>
      <c r="AS28" s="157"/>
      <c r="AT28" s="157"/>
      <c r="AU28" s="157"/>
      <c r="AV28" s="157"/>
      <c r="AW28" s="157"/>
      <c r="AX28" s="157"/>
      <c r="AY28" s="157"/>
      <c r="AZ28" s="157"/>
      <c r="BA28" s="157"/>
      <c r="BB28" s="157"/>
      <c r="BC28" s="157"/>
      <c r="BD28" s="157"/>
      <c r="BE28" s="157"/>
      <c r="BF28" s="157"/>
      <c r="BG28" s="157"/>
      <c r="BH28" s="157"/>
    </row>
    <row r="29" spans="1:60" outlineLevel="1" x14ac:dyDescent="0.2">
      <c r="A29" s="158">
        <v>18</v>
      </c>
      <c r="B29" s="164" t="s">
        <v>143</v>
      </c>
      <c r="C29" s="197" t="s">
        <v>144</v>
      </c>
      <c r="D29" s="166" t="s">
        <v>127</v>
      </c>
      <c r="E29" s="172">
        <v>1</v>
      </c>
      <c r="F29" s="174"/>
      <c r="G29" s="175">
        <f t="shared" si="14"/>
        <v>0</v>
      </c>
      <c r="H29" s="174"/>
      <c r="I29" s="175">
        <f t="shared" si="15"/>
        <v>0</v>
      </c>
      <c r="J29" s="174"/>
      <c r="K29" s="175">
        <f t="shared" si="16"/>
        <v>0</v>
      </c>
      <c r="L29" s="175">
        <v>0</v>
      </c>
      <c r="M29" s="175">
        <f t="shared" si="17"/>
        <v>0</v>
      </c>
      <c r="N29" s="167">
        <v>0</v>
      </c>
      <c r="O29" s="167">
        <f t="shared" si="18"/>
        <v>0</v>
      </c>
      <c r="P29" s="167">
        <v>8.4999999999999995E-4</v>
      </c>
      <c r="Q29" s="167">
        <f t="shared" si="19"/>
        <v>8.4999999999999995E-4</v>
      </c>
      <c r="R29" s="167"/>
      <c r="S29" s="167"/>
      <c r="T29" s="168">
        <v>3.7999999999999999E-2</v>
      </c>
      <c r="U29" s="167">
        <f t="shared" si="20"/>
        <v>0.04</v>
      </c>
      <c r="V29" s="157"/>
      <c r="W29" s="157"/>
      <c r="X29" s="157"/>
      <c r="Y29" s="157"/>
      <c r="Z29" s="157"/>
      <c r="AA29" s="157"/>
      <c r="AB29" s="157"/>
      <c r="AC29" s="157"/>
      <c r="AD29" s="157"/>
      <c r="AE29" s="157" t="s">
        <v>109</v>
      </c>
      <c r="AF29" s="157"/>
      <c r="AG29" s="157"/>
      <c r="AH29" s="157"/>
      <c r="AI29" s="157"/>
      <c r="AJ29" s="157"/>
      <c r="AK29" s="157"/>
      <c r="AL29" s="157"/>
      <c r="AM29" s="157"/>
      <c r="AN29" s="157"/>
      <c r="AO29" s="157"/>
      <c r="AP29" s="157"/>
      <c r="AQ29" s="157"/>
      <c r="AR29" s="157"/>
      <c r="AS29" s="157"/>
      <c r="AT29" s="157"/>
      <c r="AU29" s="157"/>
      <c r="AV29" s="157"/>
      <c r="AW29" s="157"/>
      <c r="AX29" s="157"/>
      <c r="AY29" s="157"/>
      <c r="AZ29" s="157"/>
      <c r="BA29" s="157"/>
      <c r="BB29" s="157"/>
      <c r="BC29" s="157"/>
      <c r="BD29" s="157"/>
      <c r="BE29" s="157"/>
      <c r="BF29" s="157"/>
      <c r="BG29" s="157"/>
      <c r="BH29" s="157"/>
    </row>
    <row r="30" spans="1:60" outlineLevel="1" x14ac:dyDescent="0.2">
      <c r="A30" s="158">
        <v>19</v>
      </c>
      <c r="B30" s="164" t="s">
        <v>145</v>
      </c>
      <c r="C30" s="197" t="s">
        <v>146</v>
      </c>
      <c r="D30" s="166" t="s">
        <v>127</v>
      </c>
      <c r="E30" s="172">
        <v>1</v>
      </c>
      <c r="F30" s="174"/>
      <c r="G30" s="175">
        <f t="shared" si="14"/>
        <v>0</v>
      </c>
      <c r="H30" s="174"/>
      <c r="I30" s="175">
        <f t="shared" si="15"/>
        <v>0</v>
      </c>
      <c r="J30" s="174"/>
      <c r="K30" s="175">
        <f t="shared" si="16"/>
        <v>0</v>
      </c>
      <c r="L30" s="175">
        <v>0</v>
      </c>
      <c r="M30" s="175">
        <f t="shared" si="17"/>
        <v>0</v>
      </c>
      <c r="N30" s="167">
        <v>2.0000000000000001E-4</v>
      </c>
      <c r="O30" s="167">
        <f t="shared" si="18"/>
        <v>2.0000000000000001E-4</v>
      </c>
      <c r="P30" s="167">
        <v>0</v>
      </c>
      <c r="Q30" s="167">
        <f t="shared" si="19"/>
        <v>0</v>
      </c>
      <c r="R30" s="167"/>
      <c r="S30" s="167"/>
      <c r="T30" s="168">
        <v>0.41599999999999998</v>
      </c>
      <c r="U30" s="167">
        <f t="shared" si="20"/>
        <v>0.42</v>
      </c>
      <c r="V30" s="157"/>
      <c r="W30" s="157"/>
      <c r="X30" s="157"/>
      <c r="Y30" s="157"/>
      <c r="Z30" s="157"/>
      <c r="AA30" s="157"/>
      <c r="AB30" s="157"/>
      <c r="AC30" s="157"/>
      <c r="AD30" s="157"/>
      <c r="AE30" s="157" t="s">
        <v>109</v>
      </c>
      <c r="AF30" s="157"/>
      <c r="AG30" s="157"/>
      <c r="AH30" s="157"/>
      <c r="AI30" s="157"/>
      <c r="AJ30" s="157"/>
      <c r="AK30" s="157"/>
      <c r="AL30" s="157"/>
      <c r="AM30" s="157"/>
      <c r="AN30" s="157"/>
      <c r="AO30" s="157"/>
      <c r="AP30" s="157"/>
      <c r="AQ30" s="157"/>
      <c r="AR30" s="157"/>
      <c r="AS30" s="157"/>
      <c r="AT30" s="157"/>
      <c r="AU30" s="157"/>
      <c r="AV30" s="157"/>
      <c r="AW30" s="157"/>
      <c r="AX30" s="157"/>
      <c r="AY30" s="157"/>
      <c r="AZ30" s="157"/>
      <c r="BA30" s="157"/>
      <c r="BB30" s="157"/>
      <c r="BC30" s="157"/>
      <c r="BD30" s="157"/>
      <c r="BE30" s="157"/>
      <c r="BF30" s="157"/>
      <c r="BG30" s="157"/>
      <c r="BH30" s="157"/>
    </row>
    <row r="31" spans="1:60" outlineLevel="1" x14ac:dyDescent="0.2">
      <c r="A31" s="158">
        <v>20</v>
      </c>
      <c r="B31" s="164" t="s">
        <v>147</v>
      </c>
      <c r="C31" s="197" t="s">
        <v>148</v>
      </c>
      <c r="D31" s="166" t="s">
        <v>127</v>
      </c>
      <c r="E31" s="172">
        <v>1</v>
      </c>
      <c r="F31" s="174"/>
      <c r="G31" s="175">
        <f t="shared" si="14"/>
        <v>0</v>
      </c>
      <c r="H31" s="174"/>
      <c r="I31" s="175">
        <f t="shared" si="15"/>
        <v>0</v>
      </c>
      <c r="J31" s="174"/>
      <c r="K31" s="175">
        <f t="shared" si="16"/>
        <v>0</v>
      </c>
      <c r="L31" s="175">
        <v>0</v>
      </c>
      <c r="M31" s="175">
        <f t="shared" si="17"/>
        <v>0</v>
      </c>
      <c r="N31" s="167">
        <v>1.4999999999999999E-4</v>
      </c>
      <c r="O31" s="167">
        <f t="shared" si="18"/>
        <v>1.4999999999999999E-4</v>
      </c>
      <c r="P31" s="167">
        <v>0</v>
      </c>
      <c r="Q31" s="167">
        <f t="shared" si="19"/>
        <v>0</v>
      </c>
      <c r="R31" s="167"/>
      <c r="S31" s="167"/>
      <c r="T31" s="168">
        <v>0.25</v>
      </c>
      <c r="U31" s="167">
        <f t="shared" si="20"/>
        <v>0.25</v>
      </c>
      <c r="V31" s="157"/>
      <c r="W31" s="157"/>
      <c r="X31" s="157"/>
      <c r="Y31" s="157"/>
      <c r="Z31" s="157"/>
      <c r="AA31" s="157"/>
      <c r="AB31" s="157"/>
      <c r="AC31" s="157"/>
      <c r="AD31" s="157"/>
      <c r="AE31" s="157" t="s">
        <v>109</v>
      </c>
      <c r="AF31" s="157"/>
      <c r="AG31" s="157"/>
      <c r="AH31" s="157"/>
      <c r="AI31" s="157"/>
      <c r="AJ31" s="157"/>
      <c r="AK31" s="157"/>
      <c r="AL31" s="157"/>
      <c r="AM31" s="157"/>
      <c r="AN31" s="157"/>
      <c r="AO31" s="157"/>
      <c r="AP31" s="157"/>
      <c r="AQ31" s="157"/>
      <c r="AR31" s="157"/>
      <c r="AS31" s="157"/>
      <c r="AT31" s="157"/>
      <c r="AU31" s="157"/>
      <c r="AV31" s="157"/>
      <c r="AW31" s="157"/>
      <c r="AX31" s="157"/>
      <c r="AY31" s="157"/>
      <c r="AZ31" s="157"/>
      <c r="BA31" s="157"/>
      <c r="BB31" s="157"/>
      <c r="BC31" s="157"/>
      <c r="BD31" s="157"/>
      <c r="BE31" s="157"/>
      <c r="BF31" s="157"/>
      <c r="BG31" s="157"/>
      <c r="BH31" s="157"/>
    </row>
    <row r="32" spans="1:60" outlineLevel="1" x14ac:dyDescent="0.2">
      <c r="A32" s="158">
        <v>21</v>
      </c>
      <c r="B32" s="164" t="s">
        <v>149</v>
      </c>
      <c r="C32" s="197" t="s">
        <v>150</v>
      </c>
      <c r="D32" s="166" t="s">
        <v>127</v>
      </c>
      <c r="E32" s="172">
        <v>1</v>
      </c>
      <c r="F32" s="174"/>
      <c r="G32" s="175">
        <f t="shared" si="14"/>
        <v>0</v>
      </c>
      <c r="H32" s="174"/>
      <c r="I32" s="175">
        <f t="shared" si="15"/>
        <v>0</v>
      </c>
      <c r="J32" s="174"/>
      <c r="K32" s="175">
        <f t="shared" si="16"/>
        <v>0</v>
      </c>
      <c r="L32" s="175">
        <v>0</v>
      </c>
      <c r="M32" s="175">
        <f t="shared" si="17"/>
        <v>0</v>
      </c>
      <c r="N32" s="167">
        <v>1.4999999999999999E-4</v>
      </c>
      <c r="O32" s="167">
        <f t="shared" si="18"/>
        <v>1.4999999999999999E-4</v>
      </c>
      <c r="P32" s="167">
        <v>0</v>
      </c>
      <c r="Q32" s="167">
        <f t="shared" si="19"/>
        <v>0</v>
      </c>
      <c r="R32" s="167"/>
      <c r="S32" s="167"/>
      <c r="T32" s="168">
        <v>0.93100000000000005</v>
      </c>
      <c r="U32" s="167">
        <f t="shared" si="20"/>
        <v>0.93</v>
      </c>
      <c r="V32" s="157"/>
      <c r="W32" s="157"/>
      <c r="X32" s="157"/>
      <c r="Y32" s="157"/>
      <c r="Z32" s="157"/>
      <c r="AA32" s="157"/>
      <c r="AB32" s="157"/>
      <c r="AC32" s="157"/>
      <c r="AD32" s="157"/>
      <c r="AE32" s="157" t="s">
        <v>109</v>
      </c>
      <c r="AF32" s="157"/>
      <c r="AG32" s="157"/>
      <c r="AH32" s="157"/>
      <c r="AI32" s="157"/>
      <c r="AJ32" s="157"/>
      <c r="AK32" s="157"/>
      <c r="AL32" s="157"/>
      <c r="AM32" s="157"/>
      <c r="AN32" s="157"/>
      <c r="AO32" s="157"/>
      <c r="AP32" s="157"/>
      <c r="AQ32" s="157"/>
      <c r="AR32" s="157"/>
      <c r="AS32" s="157"/>
      <c r="AT32" s="157"/>
      <c r="AU32" s="157"/>
      <c r="AV32" s="157"/>
      <c r="AW32" s="157"/>
      <c r="AX32" s="157"/>
      <c r="AY32" s="157"/>
      <c r="AZ32" s="157"/>
      <c r="BA32" s="157"/>
      <c r="BB32" s="157"/>
      <c r="BC32" s="157"/>
      <c r="BD32" s="157"/>
      <c r="BE32" s="157"/>
      <c r="BF32" s="157"/>
      <c r="BG32" s="157"/>
      <c r="BH32" s="157"/>
    </row>
    <row r="33" spans="1:60" outlineLevel="1" x14ac:dyDescent="0.2">
      <c r="A33" s="158">
        <v>22</v>
      </c>
      <c r="B33" s="164" t="s">
        <v>151</v>
      </c>
      <c r="C33" s="197" t="s">
        <v>152</v>
      </c>
      <c r="D33" s="166" t="s">
        <v>127</v>
      </c>
      <c r="E33" s="172">
        <v>4</v>
      </c>
      <c r="F33" s="174"/>
      <c r="G33" s="175">
        <f t="shared" si="14"/>
        <v>0</v>
      </c>
      <c r="H33" s="174"/>
      <c r="I33" s="175">
        <f t="shared" si="15"/>
        <v>0</v>
      </c>
      <c r="J33" s="174"/>
      <c r="K33" s="175">
        <f t="shared" si="16"/>
        <v>0</v>
      </c>
      <c r="L33" s="175">
        <v>0</v>
      </c>
      <c r="M33" s="175">
        <f t="shared" si="17"/>
        <v>0</v>
      </c>
      <c r="N33" s="167">
        <v>1.0000000000000001E-5</v>
      </c>
      <c r="O33" s="167">
        <f t="shared" si="18"/>
        <v>4.0000000000000003E-5</v>
      </c>
      <c r="P33" s="167">
        <v>0</v>
      </c>
      <c r="Q33" s="167">
        <f t="shared" si="19"/>
        <v>0</v>
      </c>
      <c r="R33" s="167"/>
      <c r="S33" s="167"/>
      <c r="T33" s="168">
        <v>0.11700000000000001</v>
      </c>
      <c r="U33" s="167">
        <f t="shared" si="20"/>
        <v>0.47</v>
      </c>
      <c r="V33" s="157"/>
      <c r="W33" s="157"/>
      <c r="X33" s="157"/>
      <c r="Y33" s="157"/>
      <c r="Z33" s="157"/>
      <c r="AA33" s="157"/>
      <c r="AB33" s="157"/>
      <c r="AC33" s="157"/>
      <c r="AD33" s="157"/>
      <c r="AE33" s="157" t="s">
        <v>109</v>
      </c>
      <c r="AF33" s="157"/>
      <c r="AG33" s="157"/>
      <c r="AH33" s="157"/>
      <c r="AI33" s="157"/>
      <c r="AJ33" s="157"/>
      <c r="AK33" s="157"/>
      <c r="AL33" s="157"/>
      <c r="AM33" s="157"/>
      <c r="AN33" s="157"/>
      <c r="AO33" s="157"/>
      <c r="AP33" s="157"/>
      <c r="AQ33" s="157"/>
      <c r="AR33" s="157"/>
      <c r="AS33" s="157"/>
      <c r="AT33" s="157"/>
      <c r="AU33" s="157"/>
      <c r="AV33" s="157"/>
      <c r="AW33" s="157"/>
      <c r="AX33" s="157"/>
      <c r="AY33" s="157"/>
      <c r="AZ33" s="157"/>
      <c r="BA33" s="157"/>
      <c r="BB33" s="157"/>
      <c r="BC33" s="157"/>
      <c r="BD33" s="157"/>
      <c r="BE33" s="157"/>
      <c r="BF33" s="157"/>
      <c r="BG33" s="157"/>
      <c r="BH33" s="157"/>
    </row>
    <row r="34" spans="1:60" outlineLevel="1" x14ac:dyDescent="0.2">
      <c r="A34" s="158">
        <v>23</v>
      </c>
      <c r="B34" s="164" t="s">
        <v>153</v>
      </c>
      <c r="C34" s="197" t="s">
        <v>154</v>
      </c>
      <c r="D34" s="166" t="s">
        <v>116</v>
      </c>
      <c r="E34" s="172">
        <v>5.4000000000000001E-4</v>
      </c>
      <c r="F34" s="174"/>
      <c r="G34" s="175">
        <f t="shared" si="14"/>
        <v>0</v>
      </c>
      <c r="H34" s="174"/>
      <c r="I34" s="175">
        <f t="shared" si="15"/>
        <v>0</v>
      </c>
      <c r="J34" s="174"/>
      <c r="K34" s="175">
        <f t="shared" si="16"/>
        <v>0</v>
      </c>
      <c r="L34" s="175">
        <v>0</v>
      </c>
      <c r="M34" s="175">
        <f t="shared" si="17"/>
        <v>0</v>
      </c>
      <c r="N34" s="167">
        <v>0</v>
      </c>
      <c r="O34" s="167">
        <f t="shared" si="18"/>
        <v>0</v>
      </c>
      <c r="P34" s="167">
        <v>0</v>
      </c>
      <c r="Q34" s="167">
        <f t="shared" si="19"/>
        <v>0</v>
      </c>
      <c r="R34" s="167"/>
      <c r="S34" s="167"/>
      <c r="T34" s="168">
        <v>1.5169999999999999</v>
      </c>
      <c r="U34" s="167">
        <f t="shared" si="20"/>
        <v>0</v>
      </c>
      <c r="V34" s="157"/>
      <c r="W34" s="157"/>
      <c r="X34" s="157"/>
      <c r="Y34" s="157"/>
      <c r="Z34" s="157"/>
      <c r="AA34" s="157"/>
      <c r="AB34" s="157"/>
      <c r="AC34" s="157"/>
      <c r="AD34" s="157"/>
      <c r="AE34" s="157" t="s">
        <v>109</v>
      </c>
      <c r="AF34" s="157"/>
      <c r="AG34" s="157"/>
      <c r="AH34" s="157"/>
      <c r="AI34" s="157"/>
      <c r="AJ34" s="157"/>
      <c r="AK34" s="157"/>
      <c r="AL34" s="157"/>
      <c r="AM34" s="157"/>
      <c r="AN34" s="157"/>
      <c r="AO34" s="157"/>
      <c r="AP34" s="157"/>
      <c r="AQ34" s="157"/>
      <c r="AR34" s="157"/>
      <c r="AS34" s="157"/>
      <c r="AT34" s="157"/>
      <c r="AU34" s="157"/>
      <c r="AV34" s="157"/>
      <c r="AW34" s="157"/>
      <c r="AX34" s="157"/>
      <c r="AY34" s="157"/>
      <c r="AZ34" s="157"/>
      <c r="BA34" s="157"/>
      <c r="BB34" s="157"/>
      <c r="BC34" s="157"/>
      <c r="BD34" s="157"/>
      <c r="BE34" s="157"/>
      <c r="BF34" s="157"/>
      <c r="BG34" s="157"/>
      <c r="BH34" s="157"/>
    </row>
    <row r="35" spans="1:60" x14ac:dyDescent="0.2">
      <c r="A35" s="159" t="s">
        <v>100</v>
      </c>
      <c r="B35" s="165" t="s">
        <v>71</v>
      </c>
      <c r="C35" s="198" t="s">
        <v>72</v>
      </c>
      <c r="D35" s="169"/>
      <c r="E35" s="173"/>
      <c r="F35" s="176"/>
      <c r="G35" s="176">
        <f>SUMIF(AE36:AE36,"&lt;&gt;NOR",G36:G36)</f>
        <v>0</v>
      </c>
      <c r="H35" s="176"/>
      <c r="I35" s="176">
        <f>SUM(I36:I36)</f>
        <v>0</v>
      </c>
      <c r="J35" s="176"/>
      <c r="K35" s="176">
        <f>SUM(K36:K36)</f>
        <v>0</v>
      </c>
      <c r="L35" s="176"/>
      <c r="M35" s="176">
        <f>SUM(M36:M36)</f>
        <v>0</v>
      </c>
      <c r="N35" s="170"/>
      <c r="O35" s="170">
        <f>SUM(O36:O36)</f>
        <v>7.1209999999999996E-2</v>
      </c>
      <c r="P35" s="170"/>
      <c r="Q35" s="170">
        <f>SUM(Q36:Q36)</f>
        <v>0</v>
      </c>
      <c r="R35" s="170"/>
      <c r="S35" s="170"/>
      <c r="T35" s="171"/>
      <c r="U35" s="170">
        <f>SUM(U36:U36)</f>
        <v>1.53</v>
      </c>
      <c r="AE35" t="s">
        <v>101</v>
      </c>
    </row>
    <row r="36" spans="1:60" ht="22.5" outlineLevel="1" x14ac:dyDescent="0.2">
      <c r="A36" s="158">
        <v>24</v>
      </c>
      <c r="B36" s="164" t="s">
        <v>155</v>
      </c>
      <c r="C36" s="197" t="s">
        <v>156</v>
      </c>
      <c r="D36" s="166" t="s">
        <v>104</v>
      </c>
      <c r="E36" s="172">
        <v>1</v>
      </c>
      <c r="F36" s="174"/>
      <c r="G36" s="175">
        <f>ROUND(E36*F36,2)</f>
        <v>0</v>
      </c>
      <c r="H36" s="174"/>
      <c r="I36" s="175">
        <f>ROUND(E36*H36,2)</f>
        <v>0</v>
      </c>
      <c r="J36" s="174"/>
      <c r="K36" s="175">
        <f>ROUND(E36*J36,2)</f>
        <v>0</v>
      </c>
      <c r="L36" s="175">
        <v>0</v>
      </c>
      <c r="M36" s="175">
        <f>G36*(1+L36/100)</f>
        <v>0</v>
      </c>
      <c r="N36" s="167">
        <v>7.1209999999999996E-2</v>
      </c>
      <c r="O36" s="167">
        <f>ROUND(E36*N36,5)</f>
        <v>7.1209999999999996E-2</v>
      </c>
      <c r="P36" s="167">
        <v>0</v>
      </c>
      <c r="Q36" s="167">
        <f>ROUND(E36*P36,5)</f>
        <v>0</v>
      </c>
      <c r="R36" s="167"/>
      <c r="S36" s="167"/>
      <c r="T36" s="168">
        <v>1.53383</v>
      </c>
      <c r="U36" s="167">
        <f>ROUND(E36*T36,2)</f>
        <v>1.53</v>
      </c>
      <c r="V36" s="157"/>
      <c r="W36" s="157"/>
      <c r="X36" s="157"/>
      <c r="Y36" s="157"/>
      <c r="Z36" s="157"/>
      <c r="AA36" s="157"/>
      <c r="AB36" s="157"/>
      <c r="AC36" s="157"/>
      <c r="AD36" s="157"/>
      <c r="AE36" s="157" t="s">
        <v>105</v>
      </c>
      <c r="AF36" s="157"/>
      <c r="AG36" s="157"/>
      <c r="AH36" s="157"/>
      <c r="AI36" s="157"/>
      <c r="AJ36" s="157"/>
      <c r="AK36" s="157"/>
      <c r="AL36" s="157"/>
      <c r="AM36" s="157"/>
      <c r="AN36" s="157"/>
      <c r="AO36" s="157"/>
      <c r="AP36" s="157"/>
      <c r="AQ36" s="157"/>
      <c r="AR36" s="157"/>
      <c r="AS36" s="157"/>
      <c r="AT36" s="157"/>
      <c r="AU36" s="157"/>
      <c r="AV36" s="157"/>
      <c r="AW36" s="157"/>
      <c r="AX36" s="157"/>
      <c r="AY36" s="157"/>
      <c r="AZ36" s="157"/>
      <c r="BA36" s="157"/>
      <c r="BB36" s="157"/>
      <c r="BC36" s="157"/>
      <c r="BD36" s="157"/>
      <c r="BE36" s="157"/>
      <c r="BF36" s="157"/>
      <c r="BG36" s="157"/>
      <c r="BH36" s="157"/>
    </row>
    <row r="37" spans="1:60" x14ac:dyDescent="0.2">
      <c r="A37" s="159" t="s">
        <v>100</v>
      </c>
      <c r="B37" s="165" t="s">
        <v>73</v>
      </c>
      <c r="C37" s="198" t="s">
        <v>26</v>
      </c>
      <c r="D37" s="169"/>
      <c r="E37" s="173"/>
      <c r="F37" s="176"/>
      <c r="G37" s="176">
        <f>SUMIF(AE38:AE39,"&lt;&gt;NOR",G38:G39)</f>
        <v>0</v>
      </c>
      <c r="H37" s="176"/>
      <c r="I37" s="176">
        <f>SUM(I38:I39)</f>
        <v>0</v>
      </c>
      <c r="J37" s="176"/>
      <c r="K37" s="176">
        <f>SUM(K38:K39)</f>
        <v>0</v>
      </c>
      <c r="L37" s="176"/>
      <c r="M37" s="176">
        <f>SUM(M38:M39)</f>
        <v>0</v>
      </c>
      <c r="N37" s="170"/>
      <c r="O37" s="170">
        <f>SUM(O38:O39)</f>
        <v>0</v>
      </c>
      <c r="P37" s="170"/>
      <c r="Q37" s="170">
        <f>SUM(Q38:Q39)</f>
        <v>0</v>
      </c>
      <c r="R37" s="170"/>
      <c r="S37" s="170"/>
      <c r="T37" s="171"/>
      <c r="U37" s="170">
        <f>SUM(U38:U39)</f>
        <v>0</v>
      </c>
      <c r="AE37" t="s">
        <v>101</v>
      </c>
    </row>
    <row r="38" spans="1:60" outlineLevel="1" x14ac:dyDescent="0.2">
      <c r="A38" s="158">
        <v>25</v>
      </c>
      <c r="B38" s="164" t="s">
        <v>157</v>
      </c>
      <c r="C38" s="197" t="s">
        <v>158</v>
      </c>
      <c r="D38" s="166" t="s">
        <v>0</v>
      </c>
      <c r="E38" s="172">
        <v>1</v>
      </c>
      <c r="F38" s="174"/>
      <c r="G38" s="175">
        <f>ROUND(E38*F38,2)</f>
        <v>0</v>
      </c>
      <c r="H38" s="174"/>
      <c r="I38" s="175">
        <f>ROUND(E38*H38,2)</f>
        <v>0</v>
      </c>
      <c r="J38" s="174"/>
      <c r="K38" s="175">
        <f>ROUND(E38*J38,2)</f>
        <v>0</v>
      </c>
      <c r="L38" s="175">
        <v>0</v>
      </c>
      <c r="M38" s="175">
        <f>G38*(1+L38/100)</f>
        <v>0</v>
      </c>
      <c r="N38" s="167">
        <v>0</v>
      </c>
      <c r="O38" s="167">
        <f>ROUND(E38*N38,5)</f>
        <v>0</v>
      </c>
      <c r="P38" s="167">
        <v>0</v>
      </c>
      <c r="Q38" s="167">
        <f>ROUND(E38*P38,5)</f>
        <v>0</v>
      </c>
      <c r="R38" s="167"/>
      <c r="S38" s="167"/>
      <c r="T38" s="168">
        <v>0</v>
      </c>
      <c r="U38" s="167">
        <f>ROUND(E38*T38,2)</f>
        <v>0</v>
      </c>
      <c r="V38" s="157"/>
      <c r="W38" s="157"/>
      <c r="X38" s="157"/>
      <c r="Y38" s="157"/>
      <c r="Z38" s="157"/>
      <c r="AA38" s="157"/>
      <c r="AB38" s="157"/>
      <c r="AC38" s="157"/>
      <c r="AD38" s="157"/>
      <c r="AE38" s="157" t="s">
        <v>159</v>
      </c>
      <c r="AF38" s="157"/>
      <c r="AG38" s="157"/>
      <c r="AH38" s="157"/>
      <c r="AI38" s="157"/>
      <c r="AJ38" s="157"/>
      <c r="AK38" s="157"/>
      <c r="AL38" s="157"/>
      <c r="AM38" s="157"/>
      <c r="AN38" s="157"/>
      <c r="AO38" s="157"/>
      <c r="AP38" s="157"/>
      <c r="AQ38" s="157"/>
      <c r="AR38" s="157"/>
      <c r="AS38" s="157"/>
      <c r="AT38" s="157"/>
      <c r="AU38" s="157"/>
      <c r="AV38" s="157"/>
      <c r="AW38" s="157"/>
      <c r="AX38" s="157"/>
      <c r="AY38" s="157"/>
      <c r="AZ38" s="157"/>
      <c r="BA38" s="157"/>
      <c r="BB38" s="157"/>
      <c r="BC38" s="157"/>
      <c r="BD38" s="157"/>
      <c r="BE38" s="157"/>
      <c r="BF38" s="157"/>
      <c r="BG38" s="157"/>
      <c r="BH38" s="157"/>
    </row>
    <row r="39" spans="1:60" outlineLevel="1" x14ac:dyDescent="0.2">
      <c r="A39" s="185">
        <v>26</v>
      </c>
      <c r="B39" s="186" t="s">
        <v>160</v>
      </c>
      <c r="C39" s="199" t="s">
        <v>161</v>
      </c>
      <c r="D39" s="187" t="s">
        <v>0</v>
      </c>
      <c r="E39" s="188">
        <v>0.5</v>
      </c>
      <c r="F39" s="189"/>
      <c r="G39" s="190">
        <f>ROUND(E39*F39,2)</f>
        <v>0</v>
      </c>
      <c r="H39" s="189"/>
      <c r="I39" s="190">
        <f>ROUND(E39*H39,2)</f>
        <v>0</v>
      </c>
      <c r="J39" s="189"/>
      <c r="K39" s="190">
        <f>ROUND(E39*J39,2)</f>
        <v>0</v>
      </c>
      <c r="L39" s="190">
        <v>0</v>
      </c>
      <c r="M39" s="190">
        <f>G39*(1+L39/100)</f>
        <v>0</v>
      </c>
      <c r="N39" s="191">
        <v>0</v>
      </c>
      <c r="O39" s="191">
        <f>ROUND(E39*N39,5)</f>
        <v>0</v>
      </c>
      <c r="P39" s="191">
        <v>0</v>
      </c>
      <c r="Q39" s="191">
        <f>ROUND(E39*P39,5)</f>
        <v>0</v>
      </c>
      <c r="R39" s="191"/>
      <c r="S39" s="191"/>
      <c r="T39" s="192">
        <v>0</v>
      </c>
      <c r="U39" s="191">
        <f>ROUND(E39*T39,2)</f>
        <v>0</v>
      </c>
      <c r="V39" s="157"/>
      <c r="W39" s="157"/>
      <c r="X39" s="157"/>
      <c r="Y39" s="157"/>
      <c r="Z39" s="157"/>
      <c r="AA39" s="157"/>
      <c r="AB39" s="157"/>
      <c r="AC39" s="157"/>
      <c r="AD39" s="157"/>
      <c r="AE39" s="157" t="s">
        <v>159</v>
      </c>
      <c r="AF39" s="157"/>
      <c r="AG39" s="157"/>
      <c r="AH39" s="157"/>
      <c r="AI39" s="157"/>
      <c r="AJ39" s="157"/>
      <c r="AK39" s="157"/>
      <c r="AL39" s="157"/>
      <c r="AM39" s="157"/>
      <c r="AN39" s="157"/>
      <c r="AO39" s="157"/>
      <c r="AP39" s="157"/>
      <c r="AQ39" s="157"/>
      <c r="AR39" s="157"/>
      <c r="AS39" s="157"/>
      <c r="AT39" s="157"/>
      <c r="AU39" s="157"/>
      <c r="AV39" s="157"/>
      <c r="AW39" s="157"/>
      <c r="AX39" s="157"/>
      <c r="AY39" s="157"/>
      <c r="AZ39" s="157"/>
      <c r="BA39" s="157"/>
      <c r="BB39" s="157"/>
      <c r="BC39" s="157"/>
      <c r="BD39" s="157"/>
      <c r="BE39" s="157"/>
      <c r="BF39" s="157"/>
      <c r="BG39" s="157"/>
      <c r="BH39" s="157"/>
    </row>
    <row r="40" spans="1:60" x14ac:dyDescent="0.2">
      <c r="A40" s="6"/>
      <c r="B40" s="7" t="s">
        <v>162</v>
      </c>
      <c r="C40" s="200" t="s">
        <v>162</v>
      </c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AC40">
        <v>15</v>
      </c>
      <c r="AD40">
        <v>21</v>
      </c>
    </row>
    <row r="41" spans="1:60" x14ac:dyDescent="0.2">
      <c r="A41" s="193"/>
      <c r="B41" s="194">
        <v>26</v>
      </c>
      <c r="C41" s="201" t="s">
        <v>162</v>
      </c>
      <c r="D41" s="195"/>
      <c r="E41" s="195"/>
      <c r="F41" s="195"/>
      <c r="G41" s="196">
        <f>G8+G10+G18+G27+G35+G37</f>
        <v>0</v>
      </c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AC41">
        <f>SUMIF(L7:L39,AC40,G7:G39)</f>
        <v>0</v>
      </c>
      <c r="AD41">
        <f>SUMIF(L7:L39,AD40,G7:G39)</f>
        <v>0</v>
      </c>
      <c r="AE41" t="s">
        <v>163</v>
      </c>
    </row>
    <row r="42" spans="1:60" x14ac:dyDescent="0.2">
      <c r="A42" s="6"/>
      <c r="B42" s="7" t="s">
        <v>162</v>
      </c>
      <c r="C42" s="200" t="s">
        <v>162</v>
      </c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spans="1:60" x14ac:dyDescent="0.2">
      <c r="A43" s="6"/>
      <c r="B43" s="276" t="s">
        <v>166</v>
      </c>
      <c r="C43" s="27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</row>
    <row r="44" spans="1:60" x14ac:dyDescent="0.2">
      <c r="A44" s="261">
        <v>33</v>
      </c>
      <c r="B44" s="261"/>
      <c r="C44" s="262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60" x14ac:dyDescent="0.2">
      <c r="A45" s="263"/>
      <c r="B45" s="264"/>
      <c r="C45" s="265"/>
      <c r="D45" s="264"/>
      <c r="E45" s="264"/>
      <c r="F45" s="264"/>
      <c r="G45" s="26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AE45" t="s">
        <v>164</v>
      </c>
    </row>
    <row r="46" spans="1:60" x14ac:dyDescent="0.2">
      <c r="A46" s="267"/>
      <c r="B46" s="268"/>
      <c r="C46" s="269"/>
      <c r="D46" s="268"/>
      <c r="E46" s="268"/>
      <c r="F46" s="268"/>
      <c r="G46" s="270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</row>
    <row r="47" spans="1:60" x14ac:dyDescent="0.2">
      <c r="A47" s="267"/>
      <c r="B47" s="268"/>
      <c r="C47" s="269"/>
      <c r="D47" s="268"/>
      <c r="E47" s="268"/>
      <c r="F47" s="268"/>
      <c r="G47" s="270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spans="1:60" x14ac:dyDescent="0.2">
      <c r="A48" s="267"/>
      <c r="B48" s="268"/>
      <c r="C48" s="269"/>
      <c r="D48" s="268"/>
      <c r="E48" s="268"/>
      <c r="F48" s="268"/>
      <c r="G48" s="270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spans="1:31" x14ac:dyDescent="0.2">
      <c r="A49" s="271"/>
      <c r="B49" s="272"/>
      <c r="C49" s="273"/>
      <c r="D49" s="272"/>
      <c r="E49" s="272"/>
      <c r="F49" s="272"/>
      <c r="G49" s="274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</row>
    <row r="50" spans="1:31" x14ac:dyDescent="0.2">
      <c r="A50" s="6"/>
      <c r="B50" s="7" t="s">
        <v>162</v>
      </c>
      <c r="C50" s="200" t="s">
        <v>162</v>
      </c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spans="1:31" x14ac:dyDescent="0.2">
      <c r="C51" s="202"/>
      <c r="AE51" t="s">
        <v>165</v>
      </c>
    </row>
  </sheetData>
  <mergeCells count="7">
    <mergeCell ref="A45:G49"/>
    <mergeCell ref="B43:C43"/>
    <mergeCell ref="A1:G1"/>
    <mergeCell ref="C2:G2"/>
    <mergeCell ref="C3:G3"/>
    <mergeCell ref="C4:G4"/>
    <mergeCell ref="A44:C44"/>
  </mergeCells>
  <pageMargins left="0.25" right="0.25" top="0.75" bottom="0.75" header="0.3" footer="0.3"/>
  <pageSetup paperSize="9" orientation="portrait" verticalDpi="0" r:id="rId1"/>
  <headerFooter alignWithMargins="0">
    <oddFooter>&amp;L&amp;9Zpracováno programem &amp;"Arial CE,Tučné"RTS Stavitel +,  © RTS, a.s.&amp;R&amp;9Stránka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Energy Future</dc:creator>
  <cp:lastModifiedBy>Energy Future</cp:lastModifiedBy>
  <cp:lastPrinted>2021-01-27T11:44:55Z</cp:lastPrinted>
  <dcterms:created xsi:type="dcterms:W3CDTF">2009-04-08T07:15:50Z</dcterms:created>
  <dcterms:modified xsi:type="dcterms:W3CDTF">2021-01-27T11:47:32Z</dcterms:modified>
</cp:coreProperties>
</file>